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66925"/>
  <mc:AlternateContent xmlns:mc="http://schemas.openxmlformats.org/markup-compatibility/2006">
    <mc:Choice Requires="x15">
      <x15ac:absPath xmlns:x15ac="http://schemas.microsoft.com/office/spreadsheetml/2010/11/ac" url="C:\Users\wzh529\Documents\"/>
    </mc:Choice>
  </mc:AlternateContent>
  <xr:revisionPtr revIDLastSave="0" documentId="13_ncr:1_{1ABFA1F1-539E-42D2-8EB1-D7263EB426E9}" xr6:coauthVersionLast="47" xr6:coauthVersionMax="47" xr10:uidLastSave="{00000000-0000-0000-0000-000000000000}"/>
  <workbookProtection workbookAlgorithmName="SHA-512" workbookHashValue="5WeE/0RXmx2vgHyc8fdxZWB920J7XcQDdrMJw9gbq4ZA6W+ogp9yD8ZuoXN9u6RaHYPoYF/9lTcNEv7PsLXNxQ==" workbookSaltValue="EMueHoLoKwvJnk4h5mDjcg==" workbookSpinCount="100000" lockStructure="1"/>
  <bookViews>
    <workbookView xWindow="57480" yWindow="-120" windowWidth="29040" windowHeight="15840" tabRatio="891" activeTab="1" xr2:uid="{6C9B75E7-B065-4F37-AC2D-56D6DAF73799}"/>
  </bookViews>
  <sheets>
    <sheet name="Introduction" sheetId="8" r:id="rId1"/>
    <sheet name="Données" sheetId="1" r:id="rId2"/>
    <sheet name="Proforma v1" sheetId="7" r:id="rId3"/>
    <sheet name="Rappel Marchandise" sheetId="3" r:id="rId4"/>
    <sheet name="Proforma" sheetId="6" state="hidden" r:id="rId5"/>
    <sheet name="Traitement" sheetId="5" state="hidden" r:id="rId6"/>
    <sheet name="Temp" sheetId="2" state="hidden" r:id="rId7"/>
    <sheet name="Tarifs" sheetId="4" state="hidden" r:id="rId8"/>
  </sheets>
  <definedNames>
    <definedName name="Export_Local">Temp!$D$12:$D$14</definedName>
    <definedName name="Export_Transit">Temp!$D$17</definedName>
    <definedName name="Import_Local">Temp!$D$4:$D$6</definedName>
    <definedName name="Import_Transit">Temp!$D$9</definedName>
  </definedName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7" l="1"/>
  <c r="B8" i="7"/>
  <c r="B9" i="7"/>
  <c r="B10" i="7"/>
  <c r="B11" i="7"/>
  <c r="B12" i="7"/>
  <c r="A8" i="7"/>
  <c r="A9" i="7"/>
  <c r="A10" i="7"/>
  <c r="A11" i="7"/>
  <c r="A12" i="7"/>
  <c r="A7" i="7"/>
  <c r="E7" i="5"/>
  <c r="W24" i="5"/>
  <c r="B11" i="6"/>
  <c r="B7" i="6"/>
  <c r="B8" i="6"/>
  <c r="B9" i="6"/>
  <c r="B10" i="6"/>
  <c r="B6" i="6"/>
  <c r="H15" i="5"/>
  <c r="H16" i="5"/>
  <c r="H17" i="5"/>
  <c r="H18" i="5"/>
  <c r="H19" i="5"/>
  <c r="H20" i="5"/>
  <c r="H21" i="5"/>
  <c r="H22" i="5"/>
  <c r="H23" i="5"/>
  <c r="H24" i="5"/>
  <c r="H25" i="5"/>
  <c r="H26" i="5"/>
  <c r="H27" i="5"/>
  <c r="H28" i="5"/>
  <c r="H29" i="5"/>
  <c r="H30" i="5"/>
  <c r="H31" i="5"/>
  <c r="H32" i="5"/>
  <c r="H33" i="5"/>
  <c r="H14" i="5"/>
  <c r="K29" i="4"/>
  <c r="K28" i="4"/>
  <c r="K27" i="4"/>
  <c r="K26" i="4"/>
  <c r="K25" i="4"/>
  <c r="K24" i="4"/>
  <c r="K22" i="4"/>
  <c r="K21" i="4"/>
  <c r="K19" i="4"/>
  <c r="K18" i="4"/>
  <c r="K16" i="4"/>
  <c r="K15" i="4"/>
  <c r="E9" i="5"/>
  <c r="E8" i="5"/>
  <c r="E6" i="5"/>
  <c r="G6" i="5" s="1"/>
  <c r="E5" i="5"/>
  <c r="E4" i="5"/>
  <c r="C9" i="5"/>
  <c r="C8" i="5"/>
  <c r="C7" i="5"/>
  <c r="C6" i="5"/>
  <c r="C5" i="5"/>
  <c r="C4" i="5"/>
  <c r="G15" i="4"/>
  <c r="G16" i="4"/>
  <c r="G17" i="4"/>
  <c r="G18" i="4"/>
  <c r="G19" i="4"/>
  <c r="G20" i="4"/>
  <c r="G21" i="4"/>
  <c r="G22" i="4"/>
  <c r="G23" i="4"/>
  <c r="G24" i="4"/>
  <c r="G25" i="4"/>
  <c r="G26" i="4"/>
  <c r="G27" i="4"/>
  <c r="G28" i="4"/>
  <c r="G29" i="4"/>
  <c r="G14" i="4"/>
  <c r="D15" i="5"/>
  <c r="E15" i="5"/>
  <c r="W15" i="5" s="1"/>
  <c r="F15" i="5"/>
  <c r="G15" i="5"/>
  <c r="I15" i="5"/>
  <c r="J15" i="5"/>
  <c r="K15" i="5"/>
  <c r="D16" i="5"/>
  <c r="E16" i="5"/>
  <c r="W16" i="5" s="1"/>
  <c r="F16" i="5"/>
  <c r="G16" i="5"/>
  <c r="Q16" i="5" s="1"/>
  <c r="I16" i="5"/>
  <c r="J16" i="5"/>
  <c r="K16" i="5"/>
  <c r="D17" i="5"/>
  <c r="AJ17" i="5" s="1"/>
  <c r="E17" i="5"/>
  <c r="W17" i="5" s="1"/>
  <c r="F17" i="5"/>
  <c r="G17" i="5"/>
  <c r="Q17" i="5" s="1"/>
  <c r="I17" i="5"/>
  <c r="J17" i="5"/>
  <c r="K17" i="5"/>
  <c r="D18" i="5"/>
  <c r="E18" i="5"/>
  <c r="W18" i="5" s="1"/>
  <c r="F18" i="5"/>
  <c r="G18" i="5"/>
  <c r="Q18" i="5" s="1"/>
  <c r="I18" i="5"/>
  <c r="J18" i="5"/>
  <c r="K18" i="5"/>
  <c r="D19" i="5"/>
  <c r="E19" i="5"/>
  <c r="U19" i="5" s="1"/>
  <c r="F19" i="5"/>
  <c r="G19" i="5"/>
  <c r="Q19" i="5" s="1"/>
  <c r="I19" i="5"/>
  <c r="J19" i="5"/>
  <c r="K19" i="5"/>
  <c r="D20" i="5"/>
  <c r="E20" i="5"/>
  <c r="U20" i="5" s="1"/>
  <c r="F20" i="5"/>
  <c r="G20" i="5"/>
  <c r="Q20" i="5" s="1"/>
  <c r="I20" i="5"/>
  <c r="J20" i="5"/>
  <c r="K20" i="5"/>
  <c r="D21" i="5"/>
  <c r="E21" i="5"/>
  <c r="U21" i="5" s="1"/>
  <c r="F21" i="5"/>
  <c r="G21" i="5"/>
  <c r="I21" i="5"/>
  <c r="J21" i="5"/>
  <c r="K21" i="5"/>
  <c r="D22" i="5"/>
  <c r="E22" i="5"/>
  <c r="U22" i="5" s="1"/>
  <c r="F22" i="5"/>
  <c r="G22" i="5"/>
  <c r="Q22" i="5" s="1"/>
  <c r="I22" i="5"/>
  <c r="J22" i="5"/>
  <c r="K22" i="5"/>
  <c r="D23" i="5"/>
  <c r="E23" i="5"/>
  <c r="W23" i="5" s="1"/>
  <c r="F23" i="5"/>
  <c r="G23" i="5"/>
  <c r="Q23" i="5" s="1"/>
  <c r="I23" i="5"/>
  <c r="J23" i="5"/>
  <c r="K23" i="5"/>
  <c r="D24" i="5"/>
  <c r="E24" i="5"/>
  <c r="F24" i="5"/>
  <c r="G24" i="5"/>
  <c r="Q24" i="5" s="1"/>
  <c r="I24" i="5"/>
  <c r="J24" i="5"/>
  <c r="K24" i="5"/>
  <c r="D25" i="5"/>
  <c r="E25" i="5"/>
  <c r="W25" i="5" s="1"/>
  <c r="F25" i="5"/>
  <c r="G25" i="5"/>
  <c r="Q25" i="5" s="1"/>
  <c r="I25" i="5"/>
  <c r="J25" i="5"/>
  <c r="K25" i="5"/>
  <c r="D26" i="5"/>
  <c r="E26" i="5"/>
  <c r="W26" i="5" s="1"/>
  <c r="F26" i="5"/>
  <c r="G26" i="5"/>
  <c r="I26" i="5"/>
  <c r="J26" i="5"/>
  <c r="K26" i="5"/>
  <c r="D27" i="5"/>
  <c r="E27" i="5"/>
  <c r="U27" i="5" s="1"/>
  <c r="AA27" i="5" s="1"/>
  <c r="AD27" i="5" s="1"/>
  <c r="F27" i="5"/>
  <c r="G27" i="5"/>
  <c r="Q27" i="5" s="1"/>
  <c r="I27" i="5"/>
  <c r="J27" i="5"/>
  <c r="K27" i="5"/>
  <c r="D28" i="5"/>
  <c r="E28" i="5"/>
  <c r="U28" i="5" s="1"/>
  <c r="Z28" i="5" s="1"/>
  <c r="AC28" i="5" s="1"/>
  <c r="F28" i="5"/>
  <c r="G28" i="5"/>
  <c r="Q28" i="5" s="1"/>
  <c r="I28" i="5"/>
  <c r="J28" i="5"/>
  <c r="K28" i="5"/>
  <c r="D29" i="5"/>
  <c r="E29" i="5"/>
  <c r="U29" i="5" s="1"/>
  <c r="AA29" i="5" s="1"/>
  <c r="AD29" i="5" s="1"/>
  <c r="F29" i="5"/>
  <c r="G29" i="5"/>
  <c r="Q29" i="5" s="1"/>
  <c r="I29" i="5"/>
  <c r="J29" i="5"/>
  <c r="K29" i="5"/>
  <c r="D30" i="5"/>
  <c r="E30" i="5"/>
  <c r="U30" i="5" s="1"/>
  <c r="AA30" i="5" s="1"/>
  <c r="AD30" i="5" s="1"/>
  <c r="F30" i="5"/>
  <c r="AJ30" i="5" s="1"/>
  <c r="G30" i="5"/>
  <c r="Q30" i="5" s="1"/>
  <c r="I30" i="5"/>
  <c r="J30" i="5"/>
  <c r="K30" i="5"/>
  <c r="D31" i="5"/>
  <c r="E31" i="5"/>
  <c r="W31" i="5" s="1"/>
  <c r="F31" i="5"/>
  <c r="G31" i="5"/>
  <c r="I31" i="5"/>
  <c r="J31" i="5"/>
  <c r="K31" i="5"/>
  <c r="D32" i="5"/>
  <c r="E32" i="5"/>
  <c r="W32" i="5" s="1"/>
  <c r="F32" i="5"/>
  <c r="G32" i="5"/>
  <c r="Q32" i="5" s="1"/>
  <c r="I32" i="5"/>
  <c r="J32" i="5"/>
  <c r="K32" i="5"/>
  <c r="D33" i="5"/>
  <c r="E33" i="5"/>
  <c r="W33" i="5" s="1"/>
  <c r="F33" i="5"/>
  <c r="G33" i="5"/>
  <c r="Q33" i="5" s="1"/>
  <c r="I33" i="5"/>
  <c r="J33" i="5"/>
  <c r="K33" i="5"/>
  <c r="AJ33" i="5" s="1"/>
  <c r="K14" i="5"/>
  <c r="J14" i="5"/>
  <c r="I14" i="5"/>
  <c r="G14" i="5"/>
  <c r="Q14" i="5" s="1"/>
  <c r="F14" i="5"/>
  <c r="E14" i="5"/>
  <c r="W14" i="5" s="1"/>
  <c r="D14" i="5"/>
  <c r="AJ14" i="5" s="1"/>
  <c r="C15" i="5"/>
  <c r="C16" i="5"/>
  <c r="C17" i="5"/>
  <c r="C18" i="5"/>
  <c r="C19" i="5"/>
  <c r="C20" i="5"/>
  <c r="C21" i="5"/>
  <c r="C22" i="5"/>
  <c r="C23" i="5"/>
  <c r="C24" i="5"/>
  <c r="C25" i="5"/>
  <c r="C26" i="5"/>
  <c r="C27" i="5"/>
  <c r="C28" i="5"/>
  <c r="C29" i="5"/>
  <c r="C30" i="5"/>
  <c r="C31" i="5"/>
  <c r="C32" i="5"/>
  <c r="C33" i="5"/>
  <c r="C14" i="5"/>
  <c r="AJ16" i="5" l="1"/>
  <c r="AJ25" i="5"/>
  <c r="AJ27" i="5"/>
  <c r="AJ28" i="5"/>
  <c r="AJ29" i="5"/>
  <c r="AJ32" i="5"/>
  <c r="AJ31" i="5"/>
  <c r="AJ26" i="5"/>
  <c r="AJ24" i="5"/>
  <c r="AJ23" i="5"/>
  <c r="W20" i="5"/>
  <c r="Y27" i="5"/>
  <c r="AB27" i="5" s="1"/>
  <c r="Z27" i="5"/>
  <c r="AC27" i="5" s="1"/>
  <c r="Y28" i="5"/>
  <c r="AB28" i="5" s="1"/>
  <c r="AA28" i="5"/>
  <c r="AD28" i="5" s="1"/>
  <c r="Y30" i="5"/>
  <c r="AB30" i="5" s="1"/>
  <c r="Z30" i="5"/>
  <c r="AC30" i="5" s="1"/>
  <c r="W28" i="5"/>
  <c r="Y29" i="5"/>
  <c r="AB29" i="5" s="1"/>
  <c r="Z29" i="5"/>
  <c r="AC29" i="5" s="1"/>
  <c r="W30" i="5"/>
  <c r="W22" i="5"/>
  <c r="W29" i="5"/>
  <c r="W21" i="5"/>
  <c r="U14" i="5"/>
  <c r="U26" i="5"/>
  <c r="W27" i="5"/>
  <c r="W19" i="5"/>
  <c r="U18" i="5"/>
  <c r="U33" i="5"/>
  <c r="U25" i="5"/>
  <c r="U17" i="5"/>
  <c r="U32" i="5"/>
  <c r="U24" i="5"/>
  <c r="U16" i="5"/>
  <c r="U31" i="5"/>
  <c r="U23" i="5"/>
  <c r="U15" i="5"/>
  <c r="V21" i="5"/>
  <c r="V30" i="5"/>
  <c r="X30" i="5" s="1"/>
  <c r="V29" i="5"/>
  <c r="V22" i="5"/>
  <c r="V28" i="5"/>
  <c r="X28" i="5" s="1"/>
  <c r="V20" i="5"/>
  <c r="V27" i="5"/>
  <c r="V19" i="5"/>
  <c r="O29" i="5"/>
  <c r="V14" i="5"/>
  <c r="X14" i="5" s="1"/>
  <c r="V26" i="5"/>
  <c r="X26" i="5" s="1"/>
  <c r="V18" i="5"/>
  <c r="X18" i="5" s="1"/>
  <c r="O28" i="5"/>
  <c r="V33" i="5"/>
  <c r="X33" i="5" s="1"/>
  <c r="V25" i="5"/>
  <c r="X25" i="5" s="1"/>
  <c r="V17" i="5"/>
  <c r="X17" i="5" s="1"/>
  <c r="O22" i="5"/>
  <c r="V32" i="5"/>
  <c r="X32" i="5" s="1"/>
  <c r="V24" i="5"/>
  <c r="X24" i="5" s="1"/>
  <c r="V16" i="5"/>
  <c r="X16" i="5" s="1"/>
  <c r="O20" i="5"/>
  <c r="V31" i="5"/>
  <c r="X31" i="5" s="1"/>
  <c r="V23" i="5"/>
  <c r="X23" i="5" s="1"/>
  <c r="V15" i="5"/>
  <c r="X15" i="5" s="1"/>
  <c r="L28" i="5"/>
  <c r="L20" i="5"/>
  <c r="M20" i="5" s="1"/>
  <c r="R20" i="5" s="1"/>
  <c r="L14" i="5"/>
  <c r="M14" i="5" s="1"/>
  <c r="T14" i="5" s="1"/>
  <c r="L22" i="5"/>
  <c r="N22" i="5" s="1"/>
  <c r="L30" i="5"/>
  <c r="N30" i="5" s="1"/>
  <c r="L24" i="5"/>
  <c r="M24" i="5" s="1"/>
  <c r="S24" i="5" s="1"/>
  <c r="L17" i="5"/>
  <c r="M17" i="5" s="1"/>
  <c r="L16" i="5"/>
  <c r="N16" i="5" s="1"/>
  <c r="L32" i="5"/>
  <c r="L26" i="5"/>
  <c r="Q26" i="5" s="1"/>
  <c r="L18" i="5"/>
  <c r="O30" i="5"/>
  <c r="L31" i="5"/>
  <c r="R31" i="5" s="1"/>
  <c r="L23" i="5"/>
  <c r="M23" i="5" s="1"/>
  <c r="S23" i="5" s="1"/>
  <c r="L15" i="5"/>
  <c r="O21" i="5"/>
  <c r="L33" i="5"/>
  <c r="L25" i="5"/>
  <c r="M25" i="5" s="1"/>
  <c r="O27" i="5"/>
  <c r="O19" i="5"/>
  <c r="O14" i="5"/>
  <c r="O26" i="5"/>
  <c r="O18" i="5"/>
  <c r="L27" i="5"/>
  <c r="L19" i="5"/>
  <c r="O33" i="5"/>
  <c r="O25" i="5"/>
  <c r="O17" i="5"/>
  <c r="O32" i="5"/>
  <c r="O24" i="5"/>
  <c r="O16" i="5"/>
  <c r="L29" i="5"/>
  <c r="R29" i="5" s="1"/>
  <c r="L21" i="5"/>
  <c r="Q21" i="5" s="1"/>
  <c r="O31" i="5"/>
  <c r="O23" i="5"/>
  <c r="O15" i="5"/>
  <c r="I6" i="5"/>
  <c r="H6" i="5"/>
  <c r="J6" i="5"/>
  <c r="S14" i="5" l="1"/>
  <c r="M30" i="5"/>
  <c r="T30" i="5" s="1"/>
  <c r="Q31" i="5"/>
  <c r="R23" i="5"/>
  <c r="X21" i="5"/>
  <c r="AA25" i="5"/>
  <c r="AD25" i="5" s="1"/>
  <c r="Z25" i="5"/>
  <c r="AC25" i="5" s="1"/>
  <c r="Y25" i="5"/>
  <c r="AB25" i="5" s="1"/>
  <c r="AA23" i="5"/>
  <c r="AD23" i="5" s="1"/>
  <c r="Z23" i="5"/>
  <c r="AC23" i="5" s="1"/>
  <c r="Y23" i="5"/>
  <c r="AB23" i="5" s="1"/>
  <c r="AA18" i="5"/>
  <c r="AD18" i="5" s="1"/>
  <c r="Z18" i="5"/>
  <c r="AC18" i="5" s="1"/>
  <c r="Y18" i="5"/>
  <c r="AB18" i="5" s="1"/>
  <c r="AA33" i="5"/>
  <c r="AD33" i="5" s="1"/>
  <c r="Z33" i="5"/>
  <c r="AC33" i="5" s="1"/>
  <c r="Y33" i="5"/>
  <c r="AB33" i="5" s="1"/>
  <c r="X20" i="5"/>
  <c r="AA31" i="5"/>
  <c r="AD31" i="5" s="1"/>
  <c r="Z31" i="5"/>
  <c r="AC31" i="5" s="1"/>
  <c r="Y31" i="5"/>
  <c r="AB31" i="5" s="1"/>
  <c r="X22" i="5"/>
  <c r="AA24" i="5"/>
  <c r="AD24" i="5" s="1"/>
  <c r="Z24" i="5"/>
  <c r="AC24" i="5" s="1"/>
  <c r="Y24" i="5"/>
  <c r="AB24" i="5" s="1"/>
  <c r="AE24" i="5" s="1"/>
  <c r="AA26" i="5"/>
  <c r="AD26" i="5" s="1"/>
  <c r="Z26" i="5"/>
  <c r="AC26" i="5" s="1"/>
  <c r="Y26" i="5"/>
  <c r="AB26" i="5" s="1"/>
  <c r="X29" i="5"/>
  <c r="AA32" i="5"/>
  <c r="AD32" i="5" s="1"/>
  <c r="Z32" i="5"/>
  <c r="AC32" i="5" s="1"/>
  <c r="Y32" i="5"/>
  <c r="AB32" i="5" s="1"/>
  <c r="AA14" i="5"/>
  <c r="AD14" i="5" s="1"/>
  <c r="Z14" i="5"/>
  <c r="AC14" i="5" s="1"/>
  <c r="Y14" i="5"/>
  <c r="AB14" i="5" s="1"/>
  <c r="Z16" i="5"/>
  <c r="AC16" i="5" s="1"/>
  <c r="Y16" i="5"/>
  <c r="AB16" i="5" s="1"/>
  <c r="AA16" i="5"/>
  <c r="AD16" i="5" s="1"/>
  <c r="Z15" i="5"/>
  <c r="AC15" i="5" s="1"/>
  <c r="AA15" i="5"/>
  <c r="AD15" i="5" s="1"/>
  <c r="Y15" i="5"/>
  <c r="AB15" i="5" s="1"/>
  <c r="Z17" i="5"/>
  <c r="AC17" i="5" s="1"/>
  <c r="AA17" i="5"/>
  <c r="AD17" i="5" s="1"/>
  <c r="Y17" i="5"/>
  <c r="AB17" i="5" s="1"/>
  <c r="X19" i="5"/>
  <c r="X27" i="5"/>
  <c r="N21" i="5"/>
  <c r="M26" i="5"/>
  <c r="S26" i="5" s="1"/>
  <c r="N26" i="5"/>
  <c r="R26" i="5"/>
  <c r="R32" i="5"/>
  <c r="N14" i="5"/>
  <c r="N28" i="5"/>
  <c r="M28" i="5"/>
  <c r="T28" i="5" s="1"/>
  <c r="M31" i="5"/>
  <c r="R28" i="5"/>
  <c r="N31" i="5"/>
  <c r="N32" i="5"/>
  <c r="M21" i="5"/>
  <c r="M32" i="5"/>
  <c r="R30" i="5"/>
  <c r="R27" i="5"/>
  <c r="N27" i="5"/>
  <c r="M29" i="5"/>
  <c r="T29" i="5" s="1"/>
  <c r="M22" i="5"/>
  <c r="Q15" i="5"/>
  <c r="M27" i="5"/>
  <c r="N24" i="5"/>
  <c r="M15" i="5"/>
  <c r="R24" i="5"/>
  <c r="N29" i="5"/>
  <c r="N15" i="5"/>
  <c r="N23" i="5"/>
  <c r="T23" i="5"/>
  <c r="N25" i="5"/>
  <c r="R25" i="5"/>
  <c r="M33" i="5"/>
  <c r="R33" i="5"/>
  <c r="N33" i="5"/>
  <c r="M16" i="5"/>
  <c r="T24" i="5"/>
  <c r="S25" i="5"/>
  <c r="T25" i="5"/>
  <c r="M19" i="5"/>
  <c r="N19" i="5"/>
  <c r="R17" i="5"/>
  <c r="N20" i="5"/>
  <c r="M18" i="5"/>
  <c r="N17" i="5"/>
  <c r="N18" i="5"/>
  <c r="R19" i="5"/>
  <c r="S19" i="5"/>
  <c r="R14" i="5"/>
  <c r="S17" i="5"/>
  <c r="T17" i="5"/>
  <c r="S20" i="5"/>
  <c r="T20" i="5"/>
  <c r="T16" i="5"/>
  <c r="S16" i="5"/>
  <c r="R15" i="5" l="1"/>
  <c r="T15" i="5"/>
  <c r="Z22" i="5"/>
  <c r="AC22" i="5" s="1"/>
  <c r="AA22" i="5"/>
  <c r="AD22" i="5" s="1"/>
  <c r="Y22" i="5"/>
  <c r="AB22" i="5" s="1"/>
  <c r="AE22" i="5" s="1"/>
  <c r="AG22" i="5" s="1"/>
  <c r="Y20" i="5"/>
  <c r="AB20" i="5" s="1"/>
  <c r="Z20" i="5"/>
  <c r="AC20" i="5" s="1"/>
  <c r="AA20" i="5"/>
  <c r="AD20" i="5" s="1"/>
  <c r="S30" i="5"/>
  <c r="AE32" i="5"/>
  <c r="AH32" i="5" s="1"/>
  <c r="AA19" i="5"/>
  <c r="AD19" i="5" s="1"/>
  <c r="Y19" i="5"/>
  <c r="AB19" i="5" s="1"/>
  <c r="Z19" i="5"/>
  <c r="AC19" i="5" s="1"/>
  <c r="R22" i="5"/>
  <c r="S21" i="5"/>
  <c r="R21" i="5"/>
  <c r="AA21" i="5"/>
  <c r="AD21" i="5" s="1"/>
  <c r="Y21" i="5"/>
  <c r="AB21" i="5" s="1"/>
  <c r="Z21" i="5"/>
  <c r="AC21" i="5" s="1"/>
  <c r="T21" i="5"/>
  <c r="R16" i="5"/>
  <c r="T19" i="5"/>
  <c r="T27" i="5"/>
  <c r="T33" i="5"/>
  <c r="S29" i="5"/>
  <c r="T26" i="5"/>
  <c r="T32" i="5"/>
  <c r="R18" i="5"/>
  <c r="S31" i="5"/>
  <c r="S15" i="5"/>
  <c r="S28" i="5"/>
  <c r="AE28" i="5"/>
  <c r="AH28" i="5" s="1"/>
  <c r="T31" i="5"/>
  <c r="AE29" i="5"/>
  <c r="AF29" i="5" s="1"/>
  <c r="S32" i="5"/>
  <c r="AE33" i="5"/>
  <c r="AF33" i="5" s="1"/>
  <c r="AE23" i="5"/>
  <c r="AF23" i="5" s="1"/>
  <c r="AE27" i="5"/>
  <c r="AH27" i="5" s="1"/>
  <c r="AE31" i="5"/>
  <c r="AF31" i="5" s="1"/>
  <c r="S27" i="5"/>
  <c r="T22" i="5"/>
  <c r="S22" i="5"/>
  <c r="AE30" i="5"/>
  <c r="AH30" i="5" s="1"/>
  <c r="AE26" i="5"/>
  <c r="AG26" i="5" s="1"/>
  <c r="AE25" i="5"/>
  <c r="AH25" i="5" s="1"/>
  <c r="S33" i="5"/>
  <c r="AE16" i="5"/>
  <c r="AH16" i="5" s="1"/>
  <c r="AG32" i="5"/>
  <c r="AE18" i="5"/>
  <c r="AG18" i="5" s="1"/>
  <c r="AE17" i="5"/>
  <c r="AF17" i="5" s="1"/>
  <c r="AE15" i="5"/>
  <c r="AH15" i="5" s="1"/>
  <c r="AG28" i="5"/>
  <c r="AF28" i="5"/>
  <c r="AE14" i="5"/>
  <c r="AG24" i="5"/>
  <c r="AF24" i="5"/>
  <c r="AI24" i="5" s="1"/>
  <c r="AH24" i="5"/>
  <c r="S18" i="5"/>
  <c r="T18" i="5"/>
  <c r="AE20" i="5" l="1"/>
  <c r="AG20" i="5" s="1"/>
  <c r="AE21" i="5"/>
  <c r="AF21" i="5" s="1"/>
  <c r="AJ18" i="5"/>
  <c r="AJ21" i="5"/>
  <c r="AE19" i="5"/>
  <c r="AF19" i="5" s="1"/>
  <c r="AI28" i="5"/>
  <c r="AF32" i="5"/>
  <c r="AI32" i="5" s="1"/>
  <c r="AH31" i="5"/>
  <c r="AH33" i="5"/>
  <c r="AG33" i="5"/>
  <c r="AI33" i="5" s="1"/>
  <c r="AH22" i="5"/>
  <c r="AH29" i="5"/>
  <c r="AF22" i="5"/>
  <c r="AJ22" i="5" s="1"/>
  <c r="AG29" i="5"/>
  <c r="AG31" i="5"/>
  <c r="AI31" i="5" s="1"/>
  <c r="AK32" i="5"/>
  <c r="AG27" i="5"/>
  <c r="AG23" i="5"/>
  <c r="AH23" i="5"/>
  <c r="AF30" i="5"/>
  <c r="AF27" i="5"/>
  <c r="AI27" i="5" s="1"/>
  <c r="AG30" i="5"/>
  <c r="AG25" i="5"/>
  <c r="AF25" i="5"/>
  <c r="AH26" i="5"/>
  <c r="AF26" i="5"/>
  <c r="AI26" i="5" s="1"/>
  <c r="AH17" i="5"/>
  <c r="AG16" i="5"/>
  <c r="AG17" i="5"/>
  <c r="AF16" i="5"/>
  <c r="AI16" i="5" s="1"/>
  <c r="AF15" i="5"/>
  <c r="AG15" i="5"/>
  <c r="AH18" i="5"/>
  <c r="AF18" i="5"/>
  <c r="AI18" i="5" s="1"/>
  <c r="AG14" i="5"/>
  <c r="AF14" i="5"/>
  <c r="AH14" i="5"/>
  <c r="AK28" i="5"/>
  <c r="AK24" i="5"/>
  <c r="AI17" i="5" l="1"/>
  <c r="AI14" i="5"/>
  <c r="AH20" i="5"/>
  <c r="AH21" i="5"/>
  <c r="AF20" i="5"/>
  <c r="AG21" i="5"/>
  <c r="AH19" i="5"/>
  <c r="AI22" i="5"/>
  <c r="AG19" i="5"/>
  <c r="AJ19" i="5" s="1"/>
  <c r="AI20" i="5"/>
  <c r="AJ20" i="5"/>
  <c r="AI30" i="5"/>
  <c r="AI23" i="5"/>
  <c r="AI15" i="5"/>
  <c r="AJ15" i="5"/>
  <c r="AK29" i="5"/>
  <c r="AI21" i="5"/>
  <c r="AI29" i="5"/>
  <c r="AI25" i="5"/>
  <c r="AK31" i="5"/>
  <c r="AK33" i="5"/>
  <c r="AK16" i="5"/>
  <c r="AK22" i="5"/>
  <c r="AK21" i="5"/>
  <c r="AK27" i="5"/>
  <c r="AK23" i="5"/>
  <c r="AK15" i="5"/>
  <c r="AK30" i="5"/>
  <c r="AK25" i="5"/>
  <c r="AK26" i="5"/>
  <c r="AK17" i="5"/>
  <c r="AK19" i="5"/>
  <c r="AK18" i="5"/>
  <c r="AK20" i="5"/>
  <c r="AK14" i="5"/>
  <c r="AI19" i="5" l="1"/>
</calcChain>
</file>

<file path=xl/sharedStrings.xml><?xml version="1.0" encoding="utf-8"?>
<sst xmlns="http://schemas.openxmlformats.org/spreadsheetml/2006/main" count="1296" uniqueCount="615">
  <si>
    <t>Numero de Conteneur</t>
  </si>
  <si>
    <t xml:space="preserve">N° </t>
  </si>
  <si>
    <t>Sens</t>
  </si>
  <si>
    <t>Taille</t>
  </si>
  <si>
    <t>20"</t>
  </si>
  <si>
    <t>40"</t>
  </si>
  <si>
    <t>Dry ou Reefer</t>
  </si>
  <si>
    <t>Dry</t>
  </si>
  <si>
    <t>Reefer</t>
  </si>
  <si>
    <t>Poids (en Tonnes)</t>
  </si>
  <si>
    <t>OOG</t>
  </si>
  <si>
    <t>Statut OOG</t>
  </si>
  <si>
    <t>Statut Dangereux</t>
  </si>
  <si>
    <t>Nom du Navire</t>
  </si>
  <si>
    <t>Numéro de voyage</t>
  </si>
  <si>
    <t>Date arrivée du navire</t>
  </si>
  <si>
    <t>Date prévisionnelle d'enlèvement</t>
  </si>
  <si>
    <t>Oui</t>
  </si>
  <si>
    <r>
      <t>C1</t>
    </r>
    <r>
      <rPr>
        <sz val="11"/>
        <color rgb="FF000000"/>
        <rFont val="Calibri"/>
        <family val="2"/>
        <scheme val="minor"/>
      </rPr>
      <t xml:space="preserve"> : Produits de première nécessité</t>
    </r>
  </si>
  <si>
    <t>AUTRES PRODUITS LAITIERS</t>
  </si>
  <si>
    <t>POISSON CONGELE</t>
  </si>
  <si>
    <t>RIZ</t>
  </si>
  <si>
    <t>THON CONGELE</t>
  </si>
  <si>
    <t>TOMATES CONCENTREES</t>
  </si>
  <si>
    <t>VIANDE CONGELEE</t>
  </si>
  <si>
    <r>
      <t>C2</t>
    </r>
    <r>
      <rPr>
        <sz val="11"/>
        <color rgb="FF000000"/>
        <rFont val="Calibri"/>
        <family val="2"/>
        <scheme val="minor"/>
      </rPr>
      <t xml:space="preserve"> : Produits Alimentaires de base, produits agricoles</t>
    </r>
  </si>
  <si>
    <t>AIL</t>
  </si>
  <si>
    <t>AMIDON ALIMENTAIRE</t>
  </si>
  <si>
    <t>AUTRES ALIMENTS POUR ANIMAUX</t>
  </si>
  <si>
    <t>AUTRES CEREALES</t>
  </si>
  <si>
    <t>AUTRES CRUSTACES ET FRUITS DE MER</t>
  </si>
  <si>
    <t>AUTRES ENGRAIS</t>
  </si>
  <si>
    <t>AUTRES FRUITS ET LEGUMES</t>
  </si>
  <si>
    <t>AUTRES INSECTICIDES AGRICOLES</t>
  </si>
  <si>
    <t>AUTRES PRODUITS ALIMENTAIRES</t>
  </si>
  <si>
    <t>AUTRES RPODUITS LAITIERS, ŒUFS</t>
  </si>
  <si>
    <t>AUTRES SEMENCES</t>
  </si>
  <si>
    <t>BLE</t>
  </si>
  <si>
    <t>CAROTTES</t>
  </si>
  <si>
    <t>CEREALES</t>
  </si>
  <si>
    <t>FARINE</t>
  </si>
  <si>
    <t>FARINE LACTEE</t>
  </si>
  <si>
    <t>GLUCOSE</t>
  </si>
  <si>
    <t>INSECTICIDES AGRICOLES</t>
  </si>
  <si>
    <t>LAIT EN POUDRE</t>
  </si>
  <si>
    <t>LEGUMES FRAIS</t>
  </si>
  <si>
    <t>LEVURE</t>
  </si>
  <si>
    <t>MAIS</t>
  </si>
  <si>
    <t>MALT</t>
  </si>
  <si>
    <t>OIGNONS</t>
  </si>
  <si>
    <t>POMMES</t>
  </si>
  <si>
    <t>POMMES DE TERRE</t>
  </si>
  <si>
    <t>PREPARATION ALIMENTAIRE DE BASE</t>
  </si>
  <si>
    <t>PRODUITS LAITIERS</t>
  </si>
  <si>
    <t>SEL</t>
  </si>
  <si>
    <t>SEMOULE</t>
  </si>
  <si>
    <t>SESAME</t>
  </si>
  <si>
    <t>SIROPS SUCRE/GLUCOSE</t>
  </si>
  <si>
    <t>SUCRE</t>
  </si>
  <si>
    <t>THE</t>
  </si>
  <si>
    <t>TOMATES PELEES</t>
  </si>
  <si>
    <r>
      <t>C3</t>
    </r>
    <r>
      <rPr>
        <sz val="11"/>
        <color rgb="FF000000"/>
        <rFont val="Calibri"/>
        <family val="2"/>
        <scheme val="minor"/>
      </rPr>
      <t xml:space="preserve"> : Marchandises diverses</t>
    </r>
  </si>
  <si>
    <t>ACCESSOIRES DE VEHICULES</t>
  </si>
  <si>
    <t>ACIER</t>
  </si>
  <si>
    <t>ALBUMS PRHOTOGRAPHIE</t>
  </si>
  <si>
    <t>ALCOOL IMCO</t>
  </si>
  <si>
    <t>ALCOOL PHARMACEUTIQUE</t>
  </si>
  <si>
    <t>ALUMINIUM AND ARTICLES THEREOF</t>
  </si>
  <si>
    <t>ALUMINIUM EN ROULEAUX POUR CONSTRUCTION</t>
  </si>
  <si>
    <t>AMEUBLEMENT</t>
  </si>
  <si>
    <t>AMPOULES ELECTRIQUES</t>
  </si>
  <si>
    <t>APPAREIL PHOTOGRAPHIQUE</t>
  </si>
  <si>
    <t>APPAREILS DE CLIMATISATION</t>
  </si>
  <si>
    <t>APPAREILS DE LEVAGE</t>
  </si>
  <si>
    <t>APPAREILS ELECTROMENAGERS</t>
  </si>
  <si>
    <t>APPAREILS SANITAIRES</t>
  </si>
  <si>
    <t>ARADRAP PERFORE</t>
  </si>
  <si>
    <t>ARGILE</t>
  </si>
  <si>
    <t>ARMOIS FRIGORIFIQUES</t>
  </si>
  <si>
    <t>ARTCILES DE MODE</t>
  </si>
  <si>
    <t>ARTICLES DE BUREAU</t>
  </si>
  <si>
    <t>ARTICLES DE CONFECTION</t>
  </si>
  <si>
    <t>ARTICLES DE LIBRAIRIE</t>
  </si>
  <si>
    <t>ARTICLES DE MERCERIE</t>
  </si>
  <si>
    <t>ARTICLES DE PAPETERIE DIVERS</t>
  </si>
  <si>
    <t>ARTICLES DE PECHE</t>
  </si>
  <si>
    <t>ARTICLES DE PUBLICITE</t>
  </si>
  <si>
    <t>ARTICLES DE SPORT</t>
  </si>
  <si>
    <t>ARTICLES RELIGIEUX</t>
  </si>
  <si>
    <t>ASSIETTES</t>
  </si>
  <si>
    <t>AUTRES ACIERS</t>
  </si>
  <si>
    <t>AUTRES ARTICLES A BASE DE PAPIER</t>
  </si>
  <si>
    <t>AUTRES ARTICLES D'AMEUBLEMENT</t>
  </si>
  <si>
    <t>AUTRES ARTICLES DE VOYAGE MAROQUINERIE</t>
  </si>
  <si>
    <t>AUTRES BOISSONS ALCOOLISEES</t>
  </si>
  <si>
    <t>AUTRES CONSERVES ALIMENTAIRES</t>
  </si>
  <si>
    <t>AUTRES CYCLES ET MOTOCYCLES</t>
  </si>
  <si>
    <t>AUTRES DERIVES DE CACAO</t>
  </si>
  <si>
    <t>AUTRES DERIVES DE CAFE</t>
  </si>
  <si>
    <t>AUTRES EMBALLAGE</t>
  </si>
  <si>
    <t>AUTRES FIL DE CUIVRE</t>
  </si>
  <si>
    <t>AUTRES GAZ</t>
  </si>
  <si>
    <t>AUTRES GOMMES ET RESINES</t>
  </si>
  <si>
    <t>AUTRES HUILES</t>
  </si>
  <si>
    <t>AUTRES INSECTICIDES</t>
  </si>
  <si>
    <t>AUTRES MATERIAUX DE CONSTRUCTION</t>
  </si>
  <si>
    <t>AUTRES MATERIELS ENGINS AGRICOLES ET TRAVAUX PUBLICS</t>
  </si>
  <si>
    <t>AUTRES MATERIELS FERROVIAIRES</t>
  </si>
  <si>
    <t>AUTRES MATIERES BRUTES ANIMALES</t>
  </si>
  <si>
    <t>AUTRES MATIERES VEGETALES</t>
  </si>
  <si>
    <t>AUTRES OUVRAGES EN BOIS</t>
  </si>
  <si>
    <t>AUTRES PRODUITS A BASE DE TABAC</t>
  </si>
  <si>
    <t>AUTRES PRODUITS CHIMIQUES</t>
  </si>
  <si>
    <t>AUTRES PRODUITS D'ENTRETIEN</t>
  </si>
  <si>
    <t>AUTRES PRODUITS FARE, COSMETIQUE, TOILETTE</t>
  </si>
  <si>
    <t>AUTRES PRODUITS MANUFACTURES DIVERS</t>
  </si>
  <si>
    <t>AUTRES PRODUITS PETROLIERS</t>
  </si>
  <si>
    <t>BACHES</t>
  </si>
  <si>
    <t>BATEAUX</t>
  </si>
  <si>
    <t>BATTERIES ELECTRIQUES</t>
  </si>
  <si>
    <t>BIJOUTERIE</t>
  </si>
  <si>
    <t>BITUME ETANCHE EN ROULEAUX</t>
  </si>
  <si>
    <t>BOBINES DE TOLES</t>
  </si>
  <si>
    <t>BOIS A USAGE DIVERS</t>
  </si>
  <si>
    <t>BOIS DEBITES</t>
  </si>
  <si>
    <t>BOIS EN GRUMES</t>
  </si>
  <si>
    <t>BOISSONS ALCOOLISEES</t>
  </si>
  <si>
    <t>BOTES MASTIC POLYESTER DUCK</t>
  </si>
  <si>
    <t>BOUCHONS UNIS OR</t>
  </si>
  <si>
    <t>BOUTEILLES DE GAZ VIDES</t>
  </si>
  <si>
    <t>BOUTEILLES VIDES</t>
  </si>
  <si>
    <t>BRIQUES POUR CONSTRUCTION</t>
  </si>
  <si>
    <t>BROSSES</t>
  </si>
  <si>
    <t>CABLES DE MATERIEL NAVAL</t>
  </si>
  <si>
    <t>CABLES ELECTRIQUES</t>
  </si>
  <si>
    <t>CABLES TELEPHONIQUES</t>
  </si>
  <si>
    <t>CACAO EN GRAINS</t>
  </si>
  <si>
    <t>CACAO EN POUDRE</t>
  </si>
  <si>
    <t>CACAO FEVES</t>
  </si>
  <si>
    <t>CAFE SOLUBLE</t>
  </si>
  <si>
    <t>CANTINE METALLIQUES VIDES</t>
  </si>
  <si>
    <t>CAOUTCHOUC</t>
  </si>
  <si>
    <t>CAPSULES DE BOUTEILLES</t>
  </si>
  <si>
    <t>CARREAUX</t>
  </si>
  <si>
    <t>CARTONS OF AJINOMOTO MONOSODIUM</t>
  </si>
  <si>
    <t>CASSETTES</t>
  </si>
  <si>
    <t>CERCEUILS</t>
  </si>
  <si>
    <t>CHALK</t>
  </si>
  <si>
    <t>CHARIOTS</t>
  </si>
  <si>
    <t>CHAUSSURES</t>
  </si>
  <si>
    <t>CHAUX</t>
  </si>
  <si>
    <t>CHRAPENTES</t>
  </si>
  <si>
    <t>CIGARETTES</t>
  </si>
  <si>
    <t>CIMENT</t>
  </si>
  <si>
    <t>CIMENT BLANC</t>
  </si>
  <si>
    <t>CITERNES METALLIQUES</t>
  </si>
  <si>
    <t>COLLES</t>
  </si>
  <si>
    <t>COLORANTS</t>
  </si>
  <si>
    <t>COMPRESSEURS</t>
  </si>
  <si>
    <t>COMPTEURS ET PIECES DETACHEES</t>
  </si>
  <si>
    <t>CONSERVE DE THON</t>
  </si>
  <si>
    <t>CONSTRUCTION METALLIQUE</t>
  </si>
  <si>
    <t>CORDAGES</t>
  </si>
  <si>
    <t>COSMETIQUES</t>
  </si>
  <si>
    <t>COTON EGRENE</t>
  </si>
  <si>
    <t>COTON HYDROPHILE PHARMACIE</t>
  </si>
  <si>
    <t>COUTEAUX POUR INDUSTRIE</t>
  </si>
  <si>
    <t>COUVERTS</t>
  </si>
  <si>
    <t>COUVERTURES</t>
  </si>
  <si>
    <t>CRAIE EN POUDRE</t>
  </si>
  <si>
    <t>CUIR BRUT</t>
  </si>
  <si>
    <t>CUIR SYNTHETIQUE POUR CHAUSSURES</t>
  </si>
  <si>
    <t>CUISINIERE A GAZ</t>
  </si>
  <si>
    <t>CYCLES</t>
  </si>
  <si>
    <t>CYCLOHEXANONE</t>
  </si>
  <si>
    <t>DECHETS DE CAOUTCHOUC</t>
  </si>
  <si>
    <t>DECHETS DIVERS POUR FABRICATION EMBALLAGE</t>
  </si>
  <si>
    <t>DENTIFRICE</t>
  </si>
  <si>
    <t>DEXTROSE MONOHYDRATE</t>
  </si>
  <si>
    <t>DIESEL GENRATOR SET</t>
  </si>
  <si>
    <t>DILLUANTS PEINTURES DANGEREUX</t>
  </si>
  <si>
    <t>DISQUES ALUMINIUM</t>
  </si>
  <si>
    <t>DIVERS NON RECENSES</t>
  </si>
  <si>
    <t>DIVERS PIECES DETACHEES</t>
  </si>
  <si>
    <t>EAUX MINERALES</t>
  </si>
  <si>
    <t>EFFETS PERSONNELS</t>
  </si>
  <si>
    <t>ELECTRODES</t>
  </si>
  <si>
    <t>ELECTROLYTES</t>
  </si>
  <si>
    <t>ELECTROMENAGERS</t>
  </si>
  <si>
    <t>EMBALLAGES IMPRIMES</t>
  </si>
  <si>
    <t>EMBALLAGES METALLIQUES</t>
  </si>
  <si>
    <t>ENCRES D'IMPRIMERIE</t>
  </si>
  <si>
    <t>ENGINS TRAVAUX PUBLICS</t>
  </si>
  <si>
    <t>EQUIPEMENT ELECTRIQUE</t>
  </si>
  <si>
    <t>ETIQUETTES</t>
  </si>
  <si>
    <t>FER A BETON</t>
  </si>
  <si>
    <t>FER BLANC</t>
  </si>
  <si>
    <t>FERRAILLE</t>
  </si>
  <si>
    <t>FERTILISANTS</t>
  </si>
  <si>
    <t>FEUILLARDS ROULEAUX</t>
  </si>
  <si>
    <t>FIBRES DE JUTE</t>
  </si>
  <si>
    <t>FIBRES SYNTHETIQUES</t>
  </si>
  <si>
    <t>FIBRO CIMENT</t>
  </si>
  <si>
    <t>FIL ACIER EN ROULEAUX</t>
  </si>
  <si>
    <t>FIL DE CUIVRE MATIERE PREMIERE POUR INDUSTRIE</t>
  </si>
  <si>
    <t>FIL DE JUTE OU DESISAL</t>
  </si>
  <si>
    <t>FIL ECRU COTON</t>
  </si>
  <si>
    <t>FIL SYNTHETIQUE</t>
  </si>
  <si>
    <t>FILETS DE PECHE</t>
  </si>
  <si>
    <t>FILMS POUR PHOTO</t>
  </si>
  <si>
    <t>FILS DE FER EN ROULEAUX</t>
  </si>
  <si>
    <t>FILS MACHINE</t>
  </si>
  <si>
    <t>FLACONS DE VERRES VIDES</t>
  </si>
  <si>
    <t>FLEURS ARTIFICIELLES</t>
  </si>
  <si>
    <t>FONDS CORPS BOITES EN FER BLANC</t>
  </si>
  <si>
    <t>FOOTWEAR, GAITERS AND THE LIKE</t>
  </si>
  <si>
    <t>FOURNITURE METALLIQUE</t>
  </si>
  <si>
    <t>FRIPERIE</t>
  </si>
  <si>
    <t>GANTS ARTICLE DE MODE</t>
  </si>
  <si>
    <t>GANTS DE TOILETTE</t>
  </si>
  <si>
    <t>GANTS POUR INDUSTRIE</t>
  </si>
  <si>
    <t>GEL ANTI-MOUSTIQUE</t>
  </si>
  <si>
    <t>GLYCERINE</t>
  </si>
  <si>
    <t>GRAVIERS</t>
  </si>
  <si>
    <t>GRILLADES METALLIQUES</t>
  </si>
  <si>
    <t>HABILLEMENT</t>
  </si>
  <si>
    <t>HARMLESS</t>
  </si>
  <si>
    <t>HORLOGERIE ET PIECES</t>
  </si>
  <si>
    <t>HOUSEWARE</t>
  </si>
  <si>
    <t>HUILE</t>
  </si>
  <si>
    <t>HUILE MINERALE</t>
  </si>
  <si>
    <t>HUILES ESSENTIELLES</t>
  </si>
  <si>
    <t>HUILES LUBRIFIANTES</t>
  </si>
  <si>
    <t>INSECTICIDES</t>
  </si>
  <si>
    <t>INSTRUMENTS DE MUSIQUE</t>
  </si>
  <si>
    <t>INSTRUMENTS MEDICAUX</t>
  </si>
  <si>
    <t>JOUETS</t>
  </si>
  <si>
    <t>JUS DE FRUITS</t>
  </si>
  <si>
    <t>LAINE DE VERRE</t>
  </si>
  <si>
    <t>LAMES DE RASOIR</t>
  </si>
  <si>
    <t>LAMPES</t>
  </si>
  <si>
    <t>LATEX</t>
  </si>
  <si>
    <t>LITS</t>
  </si>
  <si>
    <t>LUBRIFIANTS</t>
  </si>
  <si>
    <t>MACHINE A COUDRE ELECTRIQUE</t>
  </si>
  <si>
    <t>MACHINES A ECIRE</t>
  </si>
  <si>
    <t>MACHINES ELECTROMACANIQUES</t>
  </si>
  <si>
    <t>MACHINES ELECTRONIQUES</t>
  </si>
  <si>
    <t>MACHINES INDUSTRIELLES</t>
  </si>
  <si>
    <t>MACHINES OUTILS</t>
  </si>
  <si>
    <t>MARBRES</t>
  </si>
  <si>
    <t>MASQUES DE SOUDURE</t>
  </si>
  <si>
    <t>MATERIAUX ISOLANTS</t>
  </si>
  <si>
    <t>MATERIEL DE CINEMA</t>
  </si>
  <si>
    <t>MATERIEL DE CONSTRUCTION POUR INSTALLATION</t>
  </si>
  <si>
    <t>MATERIEL DE DECORATION</t>
  </si>
  <si>
    <t>MATERIEL DE FORAGE</t>
  </si>
  <si>
    <t>MATERIEL DE LABORATOIRE</t>
  </si>
  <si>
    <t>MATERIEL DE MESURE</t>
  </si>
  <si>
    <t>MATERIEL DE PHOTO</t>
  </si>
  <si>
    <t>MATERIEL DE STATION SERVICE</t>
  </si>
  <si>
    <t>MATERIEL ELECTRIQUE</t>
  </si>
  <si>
    <t>MATERIEL NAVAL</t>
  </si>
  <si>
    <t>MATERIEL RADIO ET PIECES DETACHEES</t>
  </si>
  <si>
    <t>MATERIEL TELEPHONIQUE ET PIECES DETACHEES</t>
  </si>
  <si>
    <t>MATERIEL TELEVISION ET PIECES DETACHEES</t>
  </si>
  <si>
    <t>MATERIELS D'EMPOTAGE</t>
  </si>
  <si>
    <t>MATIERES PLASTIQUES</t>
  </si>
  <si>
    <t>MATIERES PLASTIQUES SYNTHETIQUES</t>
  </si>
  <si>
    <t>MATIERES PREMIERES POUR FABRICATION ENGRAIS</t>
  </si>
  <si>
    <t>MEDICAMENTS</t>
  </si>
  <si>
    <t>MENUISERIE EN ACIER</t>
  </si>
  <si>
    <t>MENUISERIE EN ALUMINIUM</t>
  </si>
  <si>
    <t>MENUISERIE EN BOIS</t>
  </si>
  <si>
    <t>MERCERIE</t>
  </si>
  <si>
    <t>METAUX NON FERREUX</t>
  </si>
  <si>
    <t>MEUBLES</t>
  </si>
  <si>
    <t>MINERAIS</t>
  </si>
  <si>
    <t>MIROIRS</t>
  </si>
  <si>
    <t>MOQUETTES</t>
  </si>
  <si>
    <t>MOTEURS ELECTRIQUES</t>
  </si>
  <si>
    <t>MOTEURS ENGINS TRAVAUX PUBLICS</t>
  </si>
  <si>
    <t>MOTOCYCLES</t>
  </si>
  <si>
    <t>MOUCHONS</t>
  </si>
  <si>
    <t>MOUSTIQUAIRE</t>
  </si>
  <si>
    <t>MUNITION</t>
  </si>
  <si>
    <t>NOIX DE CAJOU</t>
  </si>
  <si>
    <t>OUATE DE CELLULOSE</t>
  </si>
  <si>
    <t>OUTILLAGE A MAIN</t>
  </si>
  <si>
    <t>PALMISTES</t>
  </si>
  <si>
    <t>PANNEAUX STRATIFIEES</t>
  </si>
  <si>
    <t>PANSEMENTS</t>
  </si>
  <si>
    <t>PAPIER BOARD</t>
  </si>
  <si>
    <t>PAPIERS</t>
  </si>
  <si>
    <t>PAPIERS D'EMBALLAGE</t>
  </si>
  <si>
    <t>PARAFFINE</t>
  </si>
  <si>
    <t>PARFUMERIE</t>
  </si>
  <si>
    <t>PEINTURES</t>
  </si>
  <si>
    <t>PETROLE BRUT</t>
  </si>
  <si>
    <t>PIECES DE RECHANGE POUR TRACTEURS</t>
  </si>
  <si>
    <t>PIECES DETACHEES MATERIEL NAVAL</t>
  </si>
  <si>
    <t>PIECES DETACHEES NEUVES</t>
  </si>
  <si>
    <t>PIECES DETACHEES POUR CLIMATISATION</t>
  </si>
  <si>
    <t>PIECES DETACHEES POUR LOCOMOTIVE</t>
  </si>
  <si>
    <t>PIECES DETACHEES POUR MACHINES ELECTRONIQUES</t>
  </si>
  <si>
    <t>PIECES DETACHEES POUR PULVERISATEUR SOLO</t>
  </si>
  <si>
    <t>PIECES DETACHEES POUR VEHICULES</t>
  </si>
  <si>
    <t>PIECES DETACHEES TELEPHONE</t>
  </si>
  <si>
    <t>PIECES DETACHEES VEHICULES</t>
  </si>
  <si>
    <t>PIECES DETAILLEES MACHINES A OUTIL</t>
  </si>
  <si>
    <t>PIERRES BRUTES POUR CONSTRUCTION</t>
  </si>
  <si>
    <t>PILES ELECTRIQUES</t>
  </si>
  <si>
    <t>PLACAGES ET CONTRE-PLAQUES</t>
  </si>
  <si>
    <t>PLAQUE CAOUTCHOUC SYNTHETIQUE POUR CHAUSSURES</t>
  </si>
  <si>
    <t>PLATRE</t>
  </si>
  <si>
    <t>PNEUMATIQUE</t>
  </si>
  <si>
    <t>POLYMER</t>
  </si>
  <si>
    <t>POMPES ELECTRIQUES</t>
  </si>
  <si>
    <t>PRODUITS AUXILIAIRES POUR PEINTURE</t>
  </si>
  <si>
    <t>PRODUITS CHIMIQUES</t>
  </si>
  <si>
    <t>PRODUITS DE BEAUTE</t>
  </si>
  <si>
    <t>PRODUITS DIETIQUES</t>
  </si>
  <si>
    <t>PRODUITS INDUSTRIELS</t>
  </si>
  <si>
    <t>PRODUITS MANUFACTURES DIVERS</t>
  </si>
  <si>
    <t>PRODUITS MANUFACTURES DIVERS DANGEREUX</t>
  </si>
  <si>
    <t>PRODUITS PETROLIERS</t>
  </si>
  <si>
    <t>PRODUITS PHARMACEUTIQUES</t>
  </si>
  <si>
    <t>PRODUITS PHARMACEUTIQUES DANGEREUX</t>
  </si>
  <si>
    <t>QUICAILLERIE</t>
  </si>
  <si>
    <t>RAYONAGES</t>
  </si>
  <si>
    <t>REPRODUCTION PLASTIC ROLL</t>
  </si>
  <si>
    <t>RESINE</t>
  </si>
  <si>
    <t>RESINE SYNTHETIQUE</t>
  </si>
  <si>
    <t>RESINES SYNTHETIQUE DANGEREUX</t>
  </si>
  <si>
    <t>REVETEMENTS DE SOL</t>
  </si>
  <si>
    <t>ROBINETERIE</t>
  </si>
  <si>
    <t>ROULEAUX DE PAPIER KRAFT</t>
  </si>
  <si>
    <t>SARDINES EN CONSERVE</t>
  </si>
  <si>
    <t>SATELLITE DISHANTENNA</t>
  </si>
  <si>
    <t>SAVONS</t>
  </si>
  <si>
    <t>SAVONS MEDICINAUX</t>
  </si>
  <si>
    <t>SEMENCE</t>
  </si>
  <si>
    <t>SERPILLERES</t>
  </si>
  <si>
    <t>SERRURES</t>
  </si>
  <si>
    <t>SERVIETTES DE TABLE</t>
  </si>
  <si>
    <t>SERVIETTES DE TOILETTES</t>
  </si>
  <si>
    <t>SULFATE DE SOUDE</t>
  </si>
  <si>
    <t>TABACS</t>
  </si>
  <si>
    <t>TALC INDUSTRIEL</t>
  </si>
  <si>
    <t>TAPISSERIE</t>
  </si>
  <si>
    <t>TEXTILES</t>
  </si>
  <si>
    <t>TISSU ECRU</t>
  </si>
  <si>
    <t>TISSU ECRU 100% COTON CARDE</t>
  </si>
  <si>
    <t>TISSUS</t>
  </si>
  <si>
    <t>TISSUS ENDUITS</t>
  </si>
  <si>
    <t>TITANIUM OXIDES</t>
  </si>
  <si>
    <t>TOLES</t>
  </si>
  <si>
    <t>TOLES ACIERS + FERROND</t>
  </si>
  <si>
    <t>TOLES ACIERS A L'EXPORT</t>
  </si>
  <si>
    <t>TOLES PROFILEES</t>
  </si>
  <si>
    <t>TOURETS DE CABLES ACIERS MACHINE OUTILS</t>
  </si>
  <si>
    <t>TOURTEAUX</t>
  </si>
  <si>
    <t>TRACTEURS</t>
  </si>
  <si>
    <t>TUBES EN MATIERES PLASTIQUES</t>
  </si>
  <si>
    <t>TUILES</t>
  </si>
  <si>
    <t>TUYAUX EN FONTE</t>
  </si>
  <si>
    <t>TUYAUX PLASTIQUE</t>
  </si>
  <si>
    <t>USTENSILES DE CUISINE</t>
  </si>
  <si>
    <t>VAISSELLE</t>
  </si>
  <si>
    <t>VAISSELLE EN ARGENT</t>
  </si>
  <si>
    <t>VALISES</t>
  </si>
  <si>
    <t>VASELINE</t>
  </si>
  <si>
    <t>VASELINE MERKUR (00</t>
  </si>
  <si>
    <t>VEHICULES</t>
  </si>
  <si>
    <t>VEHICULES D'OCCASION</t>
  </si>
  <si>
    <t>VEHICULES NEUFS</t>
  </si>
  <si>
    <t>VENTILATEURS ELECTRIQUES</t>
  </si>
  <si>
    <t>VERRERIE</t>
  </si>
  <si>
    <t>VERRES VITRES</t>
  </si>
  <si>
    <t>VIN</t>
  </si>
  <si>
    <t>YELLOW POPCORN</t>
  </si>
  <si>
    <t>C1 : Produits agricoles de base et halieutiques</t>
  </si>
  <si>
    <t xml:space="preserve"> AUTRES FRUITS ET LEGUMES</t>
  </si>
  <si>
    <t>BEURRE DE CACAO</t>
  </si>
  <si>
    <t>CACAO EN FEVES</t>
  </si>
  <si>
    <t>CAFE EN GRAINS</t>
  </si>
  <si>
    <t>DECHETS DE COTON</t>
  </si>
  <si>
    <t>GRAINES DE COTON</t>
  </si>
  <si>
    <t>LONGE DE THON</t>
  </si>
  <si>
    <t>MASSE DE CACAO</t>
  </si>
  <si>
    <t>MOUSSE DE CACAO</t>
  </si>
  <si>
    <t>NOIX DE COCO</t>
  </si>
  <si>
    <t>ŒUFS DE THONS</t>
  </si>
  <si>
    <t>PATE DE CACAO</t>
  </si>
  <si>
    <t>TOURTEAUX DE CACAO</t>
  </si>
  <si>
    <t>TOURTEAUX DE COTON</t>
  </si>
  <si>
    <t>C2 : Autres Produits Agricoles et dérivés</t>
  </si>
  <si>
    <t>ANANAS FRAIS</t>
  </si>
  <si>
    <t>AUTRES MAT VEGETALES</t>
  </si>
  <si>
    <t>AUTRES OLEAGINEUX</t>
  </si>
  <si>
    <t>BANANE FRAICHE</t>
  </si>
  <si>
    <t>BEURRE DE KARITE</t>
  </si>
  <si>
    <t>COCO RAPE</t>
  </si>
  <si>
    <t>COPRAH</t>
  </si>
  <si>
    <t>HUILE DE COPRAH BRUTE</t>
  </si>
  <si>
    <t>IGNAMES FRAIS</t>
  </si>
  <si>
    <t>NOIX DE CAJOUX</t>
  </si>
  <si>
    <t>SEMENCES</t>
  </si>
  <si>
    <t>TOURTEAUX DE COPRAH</t>
  </si>
  <si>
    <t>C3 : Marchandises diverses</t>
  </si>
  <si>
    <t>ALIMENTS POUR ANIMAUX</t>
  </si>
  <si>
    <t>ALIMENTS POUR POISSON</t>
  </si>
  <si>
    <t>ALLUMETTES DANGEREUX</t>
  </si>
  <si>
    <t>ALUMINIUM</t>
  </si>
  <si>
    <t xml:space="preserve">APPAREILS ELECTROMENAGERS </t>
  </si>
  <si>
    <t>ARTICLES D'AMEUBLEMENT</t>
  </si>
  <si>
    <t xml:space="preserve">ARTICLES DE LIBRAIRIE </t>
  </si>
  <si>
    <t xml:space="preserve">ARTICLES DE MODE </t>
  </si>
  <si>
    <t xml:space="preserve">ARTICLES DE PAPETERIE DIVERS </t>
  </si>
  <si>
    <t xml:space="preserve">ARTICLES DE PECHE </t>
  </si>
  <si>
    <t xml:space="preserve">ARTICLES DE PUBLICITE </t>
  </si>
  <si>
    <t xml:space="preserve">AUTRES ACIERS </t>
  </si>
  <si>
    <t xml:space="preserve">AUTRES CYCLES ET MOTOCYCLES </t>
  </si>
  <si>
    <t xml:space="preserve">AUTRES EMBALLAGES </t>
  </si>
  <si>
    <t xml:space="preserve">AUTRES FIL DE CUIVRE </t>
  </si>
  <si>
    <t>AUTRES FRUITS DE MER</t>
  </si>
  <si>
    <t xml:space="preserve">AUTRES GAZ </t>
  </si>
  <si>
    <t>AUTRES MATIERES BRUTES VEGETALES</t>
  </si>
  <si>
    <t>AUTRES PRODUITS ALIMENTAIRES DE BASE</t>
  </si>
  <si>
    <t>AUTRES PRODUITS LAITIERS, ŒUFS</t>
  </si>
  <si>
    <t xml:space="preserve">BITUME ETANCHE EN ROULEAUX </t>
  </si>
  <si>
    <t xml:space="preserve">BOBINES DE TOLES </t>
  </si>
  <si>
    <t>BOIS DE CHAUFFAGE</t>
  </si>
  <si>
    <t xml:space="preserve">BOIS DEBITES </t>
  </si>
  <si>
    <t xml:space="preserve">BOIS EN GRUMES </t>
  </si>
  <si>
    <t xml:space="preserve">BOISSONS ALCOOLISEES </t>
  </si>
  <si>
    <t xml:space="preserve">BOUTEILLES DE GAZ VIDES </t>
  </si>
  <si>
    <t>CANTINES METALLIQUES VIDES</t>
  </si>
  <si>
    <t xml:space="preserve">CAPSULES DE BOUTEILLES </t>
  </si>
  <si>
    <t xml:space="preserve">CASSETTES </t>
  </si>
  <si>
    <t>CHARBON DE BOIS</t>
  </si>
  <si>
    <t>CHARPENTES</t>
  </si>
  <si>
    <t>CHEWING GUM + BONBONS</t>
  </si>
  <si>
    <t xml:space="preserve">CIGARETTE </t>
  </si>
  <si>
    <t xml:space="preserve">CIMENT </t>
  </si>
  <si>
    <t>CONTENEURS VIDES</t>
  </si>
  <si>
    <t xml:space="preserve">COLIS DIPLOMATIQUES </t>
  </si>
  <si>
    <t xml:space="preserve">COLLES </t>
  </si>
  <si>
    <t>COLORANT ENCRE LAQUE COLOR (DGX)</t>
  </si>
  <si>
    <t xml:space="preserve">COLORANTS </t>
  </si>
  <si>
    <t xml:space="preserve">COMPRESSEURS  </t>
  </si>
  <si>
    <t xml:space="preserve">CUIR BRUT  </t>
  </si>
  <si>
    <t xml:space="preserve">DECHETS POUR FABRICATION EMBALLAGE  </t>
  </si>
  <si>
    <t xml:space="preserve">DECHETS DE CAOUTCHOUC  </t>
  </si>
  <si>
    <t xml:space="preserve">DENTIFRICES  </t>
  </si>
  <si>
    <t xml:space="preserve">DILLUANTS PEINTURE  </t>
  </si>
  <si>
    <t xml:space="preserve">EAUX MINERALES  </t>
  </si>
  <si>
    <t xml:space="preserve">EFFETS PERSONNELS </t>
  </si>
  <si>
    <t xml:space="preserve">FER A BETON </t>
  </si>
  <si>
    <t>FER BLANC EN FARDEAUX</t>
  </si>
  <si>
    <t xml:space="preserve">FERRAILLE  </t>
  </si>
  <si>
    <t xml:space="preserve">FEUILLARDS ROULEAUX  </t>
  </si>
  <si>
    <t>FEUILLES CONTREPLAQUE</t>
  </si>
  <si>
    <t xml:space="preserve">FIBRE SYNTHETIQUE  </t>
  </si>
  <si>
    <t xml:space="preserve">FIL ACIER EN ROULEAUX  </t>
  </si>
  <si>
    <t xml:space="preserve">FILETS DE PECHE  </t>
  </si>
  <si>
    <t xml:space="preserve">FILS MACHINE  </t>
  </si>
  <si>
    <t xml:space="preserve">FLEURS ARTIFICIELLES  </t>
  </si>
  <si>
    <t xml:space="preserve">FRIPERIE  </t>
  </si>
  <si>
    <t>GOMME ARABIQUE</t>
  </si>
  <si>
    <t>GRAINES DE ROUCOUX</t>
  </si>
  <si>
    <t xml:space="preserve">HABILLEMENT  </t>
  </si>
  <si>
    <t xml:space="preserve">INSTRUMENTS MEDICAUX </t>
  </si>
  <si>
    <t>ISOTANK CO2 VRAC DGX</t>
  </si>
  <si>
    <t>ISOTANK VIDES DGX</t>
  </si>
  <si>
    <t xml:space="preserve">JUS DE FRUITS  </t>
  </si>
  <si>
    <t>LUBRIFIANTS EN FUTS</t>
  </si>
  <si>
    <t xml:space="preserve">MACHINES ELECTROMECANIQUES  </t>
  </si>
  <si>
    <t xml:space="preserve">MACHINES ELECTRONIQUES  </t>
  </si>
  <si>
    <t xml:space="preserve">MACHINES OUTILS   </t>
  </si>
  <si>
    <t>MANIGUETTES</t>
  </si>
  <si>
    <t>MATERIAUX DE CONSTRUCTION</t>
  </si>
  <si>
    <t xml:space="preserve">MATERIEL DE FORAGE  </t>
  </si>
  <si>
    <t xml:space="preserve">MATERIELS D'EMPOTAGE  </t>
  </si>
  <si>
    <t>MATERIELS PLASTIQUES</t>
  </si>
  <si>
    <t>MATERIELS PLASTIQUES SYNTHETIQUES</t>
  </si>
  <si>
    <t xml:space="preserve">MEDICAMENTS </t>
  </si>
  <si>
    <t xml:space="preserve">MENUISERIE EN ACIER OU FER  </t>
  </si>
  <si>
    <t xml:space="preserve">MENUISERIE EN BOIS </t>
  </si>
  <si>
    <t xml:space="preserve">METAUX NON FERREUX  </t>
  </si>
  <si>
    <t>METAUX PRECIEUX</t>
  </si>
  <si>
    <t xml:space="preserve">MEUBLES  </t>
  </si>
  <si>
    <t xml:space="preserve">MOTEURS ELECTRIQUES  </t>
  </si>
  <si>
    <t xml:space="preserve">MOTOCYCLES </t>
  </si>
  <si>
    <t xml:space="preserve">MOUCHOIRS  </t>
  </si>
  <si>
    <t xml:space="preserve">OUATE DE CELLULOSE </t>
  </si>
  <si>
    <t xml:space="preserve">OUTILLAGE A MAIN </t>
  </si>
  <si>
    <t xml:space="preserve">PANNEAUX STRATIFIES  </t>
  </si>
  <si>
    <t xml:space="preserve">PAPIERS D'EMBALLAGE </t>
  </si>
  <si>
    <t>PARQUETS ET ASSEMBLAGES</t>
  </si>
  <si>
    <t>PEAUX BRUTES</t>
  </si>
  <si>
    <t>PIECES DETACHEES</t>
  </si>
  <si>
    <t xml:space="preserve">PLACAGES ET CONTRE-PLAQUES </t>
  </si>
  <si>
    <t>PLANTES DIVERSES</t>
  </si>
  <si>
    <t>PLAQUE CAOUTCHOUC SYNTHETIQUE</t>
  </si>
  <si>
    <t xml:space="preserve">PNEUMATIQUES  </t>
  </si>
  <si>
    <t xml:space="preserve">POISSONS CONGELES </t>
  </si>
  <si>
    <t>PREPARATION ALIMENTAIRE PRODUITS DE SIDERURGIE</t>
  </si>
  <si>
    <t xml:space="preserve">PRODUITS CHIMIQUES  </t>
  </si>
  <si>
    <t xml:space="preserve">PRODUITS DE BEAUTE </t>
  </si>
  <si>
    <t xml:space="preserve">PRODUITS PHARMACEUTIQUES </t>
  </si>
  <si>
    <t xml:space="preserve">QUICAILLERIE  </t>
  </si>
  <si>
    <t xml:space="preserve">RESINE  </t>
  </si>
  <si>
    <t xml:space="preserve">SAVONS </t>
  </si>
  <si>
    <t xml:space="preserve">SAVONS MEDICAUX </t>
  </si>
  <si>
    <t xml:space="preserve">SERPILLERES </t>
  </si>
  <si>
    <t>STATUES TANKS VIDES</t>
  </si>
  <si>
    <t>TEXTILES ET TISSUS</t>
  </si>
  <si>
    <t xml:space="preserve">TOLES </t>
  </si>
  <si>
    <t>TOURETS DE CABLE ACIERS</t>
  </si>
  <si>
    <t xml:space="preserve">TRACTEURS </t>
  </si>
  <si>
    <t>TUBES PVC</t>
  </si>
  <si>
    <t xml:space="preserve">TUILES  </t>
  </si>
  <si>
    <t xml:space="preserve">USTENSILES DE CUISINE </t>
  </si>
  <si>
    <t xml:space="preserve">VEHICULES D'OCCASION </t>
  </si>
  <si>
    <t>VERNIS</t>
  </si>
  <si>
    <t>AUTRES PRODUITS NON RECENSES</t>
  </si>
  <si>
    <t xml:space="preserve">TUYAUX EN FONTE  </t>
  </si>
  <si>
    <t>NATTES</t>
  </si>
  <si>
    <t>TRANSIT IMPORT</t>
  </si>
  <si>
    <t>C4 : Conteneurs en Transit (toutes marchandises)</t>
  </si>
  <si>
    <t>TRANSIT EXPORT</t>
  </si>
  <si>
    <t>C5 : Conteneurs en Transit (toutes marchandises)</t>
  </si>
  <si>
    <t>Catégorie de marchandise</t>
  </si>
  <si>
    <t>IMPORT LOCAL</t>
  </si>
  <si>
    <t>EXPORT LOCAL</t>
  </si>
  <si>
    <t>Import Local - C2 : Produits Alimentaires de base, produits agricoles</t>
  </si>
  <si>
    <t>Import Local - C3 : Marchandises diverses</t>
  </si>
  <si>
    <t>Export Local - C2 : Autres Produits Agricoles et dérivés</t>
  </si>
  <si>
    <t>Export Local - C3 : Marchandises diverses</t>
  </si>
  <si>
    <t>Import Transit - C4 : Conteneurs en Transit (toutes marchandises)</t>
  </si>
  <si>
    <t>Export Transit - C5 : Conteneurs en Transit (toutes marchandises)</t>
  </si>
  <si>
    <t>BL ou Booking</t>
  </si>
  <si>
    <t>Client à facturer</t>
  </si>
  <si>
    <r>
      <t>C1</t>
    </r>
    <r>
      <rPr>
        <sz val="11"/>
        <color rgb="FF000000"/>
        <rFont val="Calibri"/>
        <family val="2"/>
        <scheme val="minor"/>
      </rPr>
      <t xml:space="preserve"> : Produits agricoles de base et halieutiques</t>
    </r>
  </si>
  <si>
    <r>
      <t>C2</t>
    </r>
    <r>
      <rPr>
        <sz val="11"/>
        <color rgb="FF000000"/>
        <rFont val="Calibri"/>
        <family val="2"/>
        <scheme val="minor"/>
      </rPr>
      <t xml:space="preserve"> : Autres Produits Agricoles et dérivés</t>
    </r>
  </si>
  <si>
    <t>Acconage</t>
  </si>
  <si>
    <t>Relevage</t>
  </si>
  <si>
    <r>
      <t>C4</t>
    </r>
    <r>
      <rPr>
        <sz val="11"/>
        <color rgb="FF000000"/>
        <rFont val="Calibri"/>
        <family val="2"/>
        <scheme val="minor"/>
      </rPr>
      <t xml:space="preserve"> : Conteneurs en Transit (toutes marchandises)</t>
    </r>
  </si>
  <si>
    <t>Branchement Frigo</t>
  </si>
  <si>
    <t>Majoration Lourd</t>
  </si>
  <si>
    <r>
      <t>C5</t>
    </r>
    <r>
      <rPr>
        <sz val="11"/>
        <color rgb="FF000000"/>
        <rFont val="Calibri"/>
        <family val="2"/>
        <scheme val="minor"/>
      </rPr>
      <t xml:space="preserve"> : Conteneurs en Transit (toutes marchandises)</t>
    </r>
  </si>
  <si>
    <t>Majoration Dangereux</t>
  </si>
  <si>
    <t>Majoration Hors Gabarit</t>
  </si>
  <si>
    <t>Stationnement 1-5</t>
  </si>
  <si>
    <t>Stationnement 6-15</t>
  </si>
  <si>
    <t>Stationnement 16</t>
  </si>
  <si>
    <t>Non</t>
  </si>
  <si>
    <t>Marchandises</t>
  </si>
  <si>
    <t>cle</t>
  </si>
  <si>
    <t>sejour</t>
  </si>
  <si>
    <t>stat1</t>
  </si>
  <si>
    <t>stat2</t>
  </si>
  <si>
    <t>stat3</t>
  </si>
  <si>
    <t>Total Stationnement</t>
  </si>
  <si>
    <t>Stationnement CIT</t>
  </si>
  <si>
    <t>Stationnement OIC</t>
  </si>
  <si>
    <t>Stationnement PAA</t>
  </si>
  <si>
    <t>Prestation</t>
  </si>
  <si>
    <t>Total</t>
  </si>
  <si>
    <t>Étiquettes de lignes</t>
  </si>
  <si>
    <t>Total général</t>
  </si>
  <si>
    <t>SIMULATION - PROFORMA</t>
  </si>
  <si>
    <t>Montant</t>
  </si>
  <si>
    <t>CMAU6322082</t>
  </si>
  <si>
    <t>CMAU6376875</t>
  </si>
  <si>
    <t>FFAU2155128</t>
  </si>
  <si>
    <t>SEGU5368340</t>
  </si>
  <si>
    <t>SEKU5634911</t>
  </si>
  <si>
    <t>SEKU6500500</t>
  </si>
  <si>
    <t>TCKU6908167</t>
  </si>
  <si>
    <t>Import_Local</t>
  </si>
  <si>
    <t>Import_Transit</t>
  </si>
  <si>
    <t>Export_Local</t>
  </si>
  <si>
    <t>Export_Transit</t>
  </si>
  <si>
    <t>Type</t>
  </si>
  <si>
    <t>Dangereux</t>
  </si>
  <si>
    <t>Poids
 (en Tonnes)</t>
  </si>
  <si>
    <t>Sejour Total</t>
  </si>
  <si>
    <t>Franchise Branchement</t>
  </si>
  <si>
    <t>sejour stationnement total</t>
  </si>
  <si>
    <t>Franchise stationnement</t>
  </si>
  <si>
    <t>calcul stationnement</t>
  </si>
  <si>
    <t>sejour hors franchise</t>
  </si>
  <si>
    <t>Stat1</t>
  </si>
  <si>
    <t>Stat2</t>
  </si>
  <si>
    <t>Stat3</t>
  </si>
  <si>
    <t>Prestation1</t>
  </si>
  <si>
    <t xml:space="preserve">CMAU6322082 - Import_Local
20" - Dry - C2 : Produits Alimentaires de base, produits agricoles
Acconage - 95000
Relevage - 25000
Majoration Lourd - 28500
Majoration Hors Gabarit - 47500
Stationnement CIT - 6690
Stationnement OIC - 4460
Stationnement PAA - 11150
</t>
  </si>
  <si>
    <t xml:space="preserve">CMAU6376875 - Import_Local
40" - Reefer - C3 : Marchandises diverses
Acconage - 280000
Relevage - 50000
Branchement Frigo - 1809000
Majoration Lourd - 84000
Majoration Dangereux - 140000
Stationnement CIT - 6690
Stationnement OIC - 4460
Stationnement PAA - 11150
</t>
  </si>
  <si>
    <t xml:space="preserve">FFAU2155128 - Import_Transit
20" - Dry - C4 : Conteneurs en Transit (toutes marchandises)
Acconage - 72230
Relevage - 25000
Majoration Lourd - 21669
Stationnement CIT - 2400
Stationnement OIC - 1600
Stationnement PAA - 4000
</t>
  </si>
  <si>
    <t xml:space="preserve">SEGU5368340 - Import_Transit
20" - Dry - C4 : Conteneurs en Transit (toutes marchandises)
Acconage - 72230
Relevage - 25000
Majoration Lourd - 21669
Stationnement CIT - 2400
Stationnement OIC - 1600
Stationnement PAA - 4000
</t>
  </si>
  <si>
    <t xml:space="preserve">SEKU5634911 - Export_Local
40" - Dry - C1 : Produits agricoles de base et halieutiques
Acconage - 139000
Relevage - 50000
Majoration Lourd - 41700
</t>
  </si>
  <si>
    <t xml:space="preserve">SEKU6500500 - Export_Local
20" - Dry - C3 : Marchandises diverses
Acconage - 130000
Relevage - 25000
</t>
  </si>
  <si>
    <t xml:space="preserve">TCKU6908167 - Export_Transit
20" - Dry - C5 : Conteneurs en Transit (toutes marchandises)
Acconage - 69000
Relevage - 25000
</t>
  </si>
  <si>
    <t xml:space="preserve">VIRGIL12345 - Import_Transit
40" - Reefer - C4 : Conteneurs en Transit (toutes marchandises)
Acconage - 144460
Relevage - 50000
Branchement Frigo - 1809000
Majoration Lourd - 43338
Majoration Dangereux - 72230
Stationnement CIT - 2400
Stationnement OIC - 1600
Stationnement PAA - 4000
</t>
  </si>
  <si>
    <t xml:space="preserve">HERMANN0987 - Export_Local
20" - Dry - C3 : Marchandises diverses
Acconage - 130000
Relevage - 25000
Majoration Hors Gabarit - 65000
</t>
  </si>
  <si>
    <t>(JJ / MM/ AAAA)</t>
  </si>
  <si>
    <t>Rubriques</t>
  </si>
  <si>
    <t>Montants CFA</t>
  </si>
  <si>
    <t>« Le Client reconnait que la présente facture proforma est émise à titre d’information. De ce fait, elle n’engage pas Côte d’Ivoire Terminal à une quelconque obligation juridique, comptable ou fiscale de quelque nature que ce soit.
Les montants contenus dans cette facture ne représentent qu’une estimation. Par conséquent, ils seront susceptibles d’être modifiés en considération de changements éventuels qui pourraient survenir. »</t>
  </si>
  <si>
    <t>Nom du navire</t>
  </si>
  <si>
    <t>Numéro voyage</t>
  </si>
  <si>
    <t>BL/BOOKING</t>
  </si>
  <si>
    <t>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</si>
</sst>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11"/>
      <color rgb="FF000000"/>
      <name val="Calibri"/>
      <family val="2"/>
    </font>
    <font>
      <b/>
      <sz val="12"/>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rgb="FF595959"/>
      </left>
      <right style="medium">
        <color rgb="FF595959"/>
      </right>
      <top/>
      <bottom style="medium">
        <color rgb="FF595959"/>
      </bottom>
      <diagonal/>
    </border>
    <border>
      <left/>
      <right style="medium">
        <color indexed="64"/>
      </right>
      <top/>
      <bottom style="medium">
        <color indexed="64"/>
      </bottom>
      <diagonal/>
    </border>
    <border>
      <left style="thin">
        <color theme="4" tint="0.39997558519241921"/>
      </left>
      <right style="thin">
        <color theme="4" tint="0.39997558519241921"/>
      </right>
      <top/>
      <bottom style="thin">
        <color theme="4" tint="0.3999755851924192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6" fillId="0" borderId="0" applyFont="0" applyFill="0" applyBorder="0" applyAlignment="0" applyProtection="0"/>
  </cellStyleXfs>
  <cellXfs count="59">
    <xf numFmtId="0" fontId="0" fillId="0" borderId="0" xfId="0"/>
    <xf numFmtId="0" fontId="0" fillId="0" borderId="1" xfId="0" applyBorder="1"/>
    <xf numFmtId="0" fontId="3" fillId="0" borderId="1" xfId="0" applyFont="1" applyBorder="1"/>
    <xf numFmtId="0" fontId="3" fillId="0" borderId="1"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5" fillId="0" borderId="1" xfId="0" applyFont="1" applyBorder="1" applyAlignment="1">
      <alignment vertical="center"/>
    </xf>
    <xf numFmtId="0" fontId="1" fillId="0" borderId="1" xfId="0" applyFont="1" applyBorder="1" applyAlignment="1">
      <alignment horizontal="center"/>
    </xf>
    <xf numFmtId="164" fontId="0" fillId="0" borderId="1" xfId="1" applyNumberFormat="1" applyFont="1" applyBorder="1"/>
    <xf numFmtId="0" fontId="1" fillId="0" borderId="0" xfId="0" applyFont="1" applyAlignment="1">
      <alignment horizontal="center" wrapText="1"/>
    </xf>
    <xf numFmtId="164" fontId="0" fillId="0" borderId="1" xfId="0" applyNumberFormat="1" applyBorder="1"/>
    <xf numFmtId="0" fontId="0" fillId="0" borderId="0" xfId="0" applyAlignment="1">
      <alignment vertical="center"/>
    </xf>
    <xf numFmtId="0" fontId="3" fillId="0" borderId="1" xfId="0" applyFont="1" applyBorder="1" applyAlignment="1">
      <alignment vertical="center"/>
    </xf>
    <xf numFmtId="164" fontId="0" fillId="0" borderId="1" xfId="1" applyNumberFormat="1" applyFont="1" applyBorder="1" applyAlignment="1">
      <alignment vertical="center"/>
    </xf>
    <xf numFmtId="0" fontId="0" fillId="0" borderId="1" xfId="0" applyBorder="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7" fillId="0" borderId="0" xfId="0" applyFont="1" applyAlignment="1">
      <alignment vertical="center" wrapText="1"/>
    </xf>
    <xf numFmtId="164" fontId="7" fillId="0" borderId="0" xfId="0" applyNumberFormat="1" applyFont="1" applyAlignment="1">
      <alignment vertical="center" wrapText="1"/>
    </xf>
    <xf numFmtId="164" fontId="7" fillId="0" borderId="0" xfId="1" applyNumberFormat="1" applyFont="1" applyAlignment="1">
      <alignment wrapText="1"/>
    </xf>
    <xf numFmtId="164" fontId="7" fillId="0" borderId="0" xfId="1" applyNumberFormat="1" applyFont="1" applyAlignment="1">
      <alignment vertical="center" wrapText="1"/>
    </xf>
    <xf numFmtId="0" fontId="8" fillId="0" borderId="0" xfId="0" applyFont="1" applyAlignment="1">
      <alignment horizontal="center" vertical="center" wrapText="1"/>
    </xf>
    <xf numFmtId="0" fontId="7" fillId="0" borderId="0" xfId="0" pivotButton="1" applyFont="1" applyAlignment="1">
      <alignment vertical="center" wrapText="1"/>
    </xf>
    <xf numFmtId="0" fontId="2" fillId="0" borderId="0" xfId="0" applyFont="1" applyAlignment="1">
      <alignment horizontal="left"/>
    </xf>
    <xf numFmtId="0" fontId="9" fillId="0" borderId="3" xfId="0" applyFont="1" applyBorder="1" applyAlignment="1">
      <alignment vertical="center"/>
    </xf>
    <xf numFmtId="0" fontId="0" fillId="0" borderId="4" xfId="0" applyBorder="1"/>
    <xf numFmtId="0" fontId="4" fillId="0" borderId="5" xfId="0" applyFont="1" applyBorder="1" applyAlignment="1">
      <alignment vertical="center"/>
    </xf>
    <xf numFmtId="0" fontId="0" fillId="0" borderId="6" xfId="0" applyBorder="1" applyAlignment="1">
      <alignment vertical="center"/>
    </xf>
    <xf numFmtId="164" fontId="0" fillId="0" borderId="7" xfId="0" applyNumberForma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0" fillId="0" borderId="5" xfId="0" applyBorder="1" applyAlignment="1">
      <alignment vertical="center"/>
    </xf>
    <xf numFmtId="164" fontId="0" fillId="0" borderId="5" xfId="1" applyNumberFormat="1" applyFont="1" applyBorder="1" applyAlignment="1">
      <alignment vertical="center"/>
    </xf>
    <xf numFmtId="0" fontId="0" fillId="0" borderId="5" xfId="0" applyBorder="1" applyAlignment="1">
      <alignment vertical="center" wrapText="1"/>
    </xf>
    <xf numFmtId="164" fontId="0" fillId="0" borderId="12" xfId="0" applyNumberFormat="1" applyBorder="1" applyAlignment="1">
      <alignment vertical="center"/>
    </xf>
    <xf numFmtId="0" fontId="1" fillId="0" borderId="10" xfId="0" applyFont="1" applyBorder="1" applyAlignment="1">
      <alignment horizontal="center" vertical="center"/>
    </xf>
    <xf numFmtId="0" fontId="0" fillId="0" borderId="7" xfId="0"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164" fontId="0" fillId="0" borderId="0" xfId="0" applyNumberFormat="1" applyAlignment="1">
      <alignment vertical="center" wrapText="1"/>
    </xf>
    <xf numFmtId="0" fontId="10" fillId="0" borderId="0" xfId="0" applyFont="1" applyAlignment="1">
      <alignment horizontal="left" vertical="center" wrapText="1"/>
    </xf>
    <xf numFmtId="14" fontId="10" fillId="0" borderId="0" xfId="0" applyNumberFormat="1" applyFont="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pplyProtection="1">
      <alignment horizontal="center" wrapText="1"/>
      <protection hidden="1"/>
    </xf>
    <xf numFmtId="0" fontId="0" fillId="0" borderId="1" xfId="0" applyBorder="1" applyProtection="1">
      <protection hidden="1"/>
    </xf>
    <xf numFmtId="0" fontId="1" fillId="0" borderId="0" xfId="0" applyFont="1" applyAlignment="1">
      <alignment vertical="center" wrapText="1"/>
    </xf>
    <xf numFmtId="14" fontId="1" fillId="0" borderId="0" xfId="0" applyNumberFormat="1" applyFont="1" applyAlignment="1">
      <alignment horizontal="left"/>
    </xf>
    <xf numFmtId="0" fontId="1" fillId="0" borderId="0" xfId="0" applyFont="1" applyAlignment="1">
      <alignment horizontal="left"/>
    </xf>
    <xf numFmtId="0" fontId="2" fillId="0" borderId="0" xfId="0" applyFont="1" applyAlignment="1" applyProtection="1">
      <alignment horizontal="left"/>
      <protection hidden="1"/>
    </xf>
    <xf numFmtId="0" fontId="1" fillId="0" borderId="1" xfId="0" applyFont="1" applyBorder="1" applyAlignment="1">
      <alignment horizontal="center"/>
    </xf>
    <xf numFmtId="0" fontId="2" fillId="0" borderId="0" xfId="0" applyFont="1" applyAlignment="1">
      <alignment horizontal="left" vertical="center"/>
    </xf>
    <xf numFmtId="14" fontId="1" fillId="0" borderId="0" xfId="0" applyNumberFormat="1" applyFont="1" applyAlignment="1">
      <alignment horizontal="left" vertical="center"/>
    </xf>
    <xf numFmtId="0" fontId="1" fillId="0" borderId="0" xfId="0" applyFont="1" applyAlignment="1">
      <alignment horizontal="left" vertical="center"/>
    </xf>
  </cellXfs>
  <cellStyles count="2">
    <cellStyle name="Milliers" xfId="1" builtinId="3"/>
    <cellStyle name="Normal" xfId="0" builtinId="0"/>
  </cellStyles>
  <dxfs count="92">
    <dxf>
      <font>
        <b/>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border outline="0">
        <bottom style="thin">
          <color indexed="64"/>
        </bottom>
      </border>
    </dxf>
    <dxf>
      <font>
        <b/>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border outline="0">
        <top style="thin">
          <color theme="4" tint="0.39997558519241921"/>
        </top>
        <bottom style="thin">
          <color indexed="64"/>
        </bottom>
      </border>
    </dxf>
    <dxf>
      <font>
        <b/>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numFmt numFmtId="164" formatCode="_-* #,##0_-;\-* #,##0_-;_-* &quot;-&quot;??_-;_-@_-"/>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0" formatCode="Genera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z val="9"/>
      </font>
    </dxf>
    <dxf>
      <font>
        <sz val="9"/>
      </font>
    </dxf>
    <dxf>
      <font>
        <sz val="9"/>
      </font>
    </dxf>
    <dxf>
      <font>
        <sz val="9"/>
      </font>
    </dxf>
    <dxf>
      <font>
        <sz val="9"/>
      </font>
    </dxf>
    <dxf>
      <font>
        <sz val="9"/>
      </font>
    </dxf>
    <dxf>
      <alignment wrapText="1"/>
    </dxf>
    <dxf>
      <alignment wrapText="1"/>
    </dxf>
    <dxf>
      <alignment wrapText="1"/>
    </dxf>
    <dxf>
      <alignment wrapText="1"/>
    </dxf>
    <dxf>
      <alignment wrapText="1"/>
    </dxf>
    <dxf>
      <alignment wrapText="1"/>
    </dxf>
    <dxf>
      <font>
        <sz val="9"/>
      </font>
    </dxf>
    <dxf>
      <font>
        <sz val="9"/>
      </font>
    </dxf>
    <dxf>
      <numFmt numFmtId="164" formatCode="_-* #,##0_-;\-* #,##0_-;_-* &quot;-&quot;??_-;_-@_-"/>
    </dxf>
    <dxf>
      <numFmt numFmtId="164" formatCode="_-* #,##0_-;\-* #,##0_-;_-* &quot;-&quot;??_-;_-@_-"/>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fill>
        <patternFill>
          <bgColor auto="1"/>
        </patternFill>
      </fill>
    </dxf>
    <dxf>
      <fill>
        <patternFill>
          <bgColor auto="1"/>
        </patternFill>
      </fill>
    </dxf>
    <dxf>
      <alignment vertical="center"/>
    </dxf>
    <dxf>
      <alignment vertical="center"/>
    </dxf>
    <dxf>
      <alignment vertical="center"/>
    </dxf>
    <dxf>
      <alignment vertical="center"/>
    </dxf>
    <dxf>
      <alignment vertical="center"/>
    </dxf>
    <dxf>
      <alignment vertical="center"/>
    </dxf>
    <dxf>
      <numFmt numFmtId="164" formatCode="_-* #,##0_-;\-* #,##0_-;_-* &quot;-&quot;??_-;_-@_-"/>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93FC7.90623FA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93FC7.90623FA0" TargetMode="Externa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182880</xdr:rowOff>
    </xdr:from>
    <xdr:to>
      <xdr:col>7</xdr:col>
      <xdr:colOff>388620</xdr:colOff>
      <xdr:row>13</xdr:row>
      <xdr:rowOff>12700</xdr:rowOff>
    </xdr:to>
    <xdr:sp macro="" textlink="">
      <xdr:nvSpPr>
        <xdr:cNvPr id="2" name="ZoneTexte 1">
          <a:extLst>
            <a:ext uri="{FF2B5EF4-FFF2-40B4-BE49-F238E27FC236}">
              <a16:creationId xmlns:a16="http://schemas.microsoft.com/office/drawing/2014/main" id="{F0BC96BA-709A-78B2-AC36-50509B26D27F}"/>
            </a:ext>
          </a:extLst>
        </xdr:cNvPr>
        <xdr:cNvSpPr txBox="1"/>
      </xdr:nvSpPr>
      <xdr:spPr>
        <a:xfrm>
          <a:off x="801370" y="182880"/>
          <a:ext cx="5143500" cy="222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a:t>
          </a:r>
          <a:r>
            <a:rPr lang="fr-FR" sz="1100" baseline="0"/>
            <a:t> document est temporairement mis à la disposition des clients de Côte d'Ivoire Terminal, afin que ceux-ci puissent simuler le prix des prestatiions à régler au terminal à conteneur, afin qu'un outils définitif soit mis à disposition.</a:t>
          </a:r>
        </a:p>
        <a:p>
          <a:endParaRPr lang="fr-FR" sz="1100" baseline="0"/>
        </a:p>
        <a:p>
          <a:r>
            <a:rPr lang="fr-FR" sz="1100" baseline="0"/>
            <a:t>L'onglet "Données" contient les informations à renseigner, pour un maximum de 20 conteneurs.</a:t>
          </a:r>
        </a:p>
        <a:p>
          <a:endParaRPr lang="fr-FR" sz="1100" baseline="0"/>
        </a:p>
        <a:p>
          <a:r>
            <a:rPr lang="fr-FR" sz="1100" baseline="0"/>
            <a:t>L'onglet "Proforma v1", qui doit être rafraîchi après remplissage de l'onglet "Données" permet d'avoir les informations de l'estimation des coûts.</a:t>
          </a:r>
        </a:p>
        <a:p>
          <a:endParaRPr lang="fr-FR" sz="1100" baseline="0"/>
        </a:p>
        <a:p>
          <a:r>
            <a:rPr lang="fr-FR" sz="1100" baseline="0"/>
            <a:t>L'onglet "Rappel Marchandise" permet de retrouver les catégories de marchandises correspondantes aux marchandises contenues dans vos conteneurs</a:t>
          </a:r>
          <a:endParaRPr lang="fr-FR" sz="1100"/>
        </a:p>
      </xdr:txBody>
    </xdr:sp>
    <xdr:clientData/>
  </xdr:twoCellAnchor>
  <xdr:twoCellAnchor>
    <xdr:from>
      <xdr:col>0</xdr:col>
      <xdr:colOff>742950</xdr:colOff>
      <xdr:row>15</xdr:row>
      <xdr:rowOff>0</xdr:rowOff>
    </xdr:from>
    <xdr:to>
      <xdr:col>7</xdr:col>
      <xdr:colOff>361950</xdr:colOff>
      <xdr:row>27</xdr:row>
      <xdr:rowOff>7620</xdr:rowOff>
    </xdr:to>
    <xdr:sp macro="" textlink="">
      <xdr:nvSpPr>
        <xdr:cNvPr id="3" name="ZoneTexte 2">
          <a:extLst>
            <a:ext uri="{FF2B5EF4-FFF2-40B4-BE49-F238E27FC236}">
              <a16:creationId xmlns:a16="http://schemas.microsoft.com/office/drawing/2014/main" id="{28739381-ABE2-42AA-B758-35CCC26664D5}"/>
            </a:ext>
          </a:extLst>
        </xdr:cNvPr>
        <xdr:cNvSpPr txBox="1"/>
      </xdr:nvSpPr>
      <xdr:spPr>
        <a:xfrm>
          <a:off x="742950" y="2714625"/>
          <a:ext cx="4953000" cy="2179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1">
              <a:solidFill>
                <a:schemeClr val="dk1"/>
              </a:solidFill>
              <a:effectLst/>
              <a:latin typeface="+mn-lt"/>
              <a:ea typeface="+mn-ea"/>
              <a:cs typeface="+mn-cs"/>
            </a:rPr>
            <a:t>Le Client reconnait que la présente facture proforma est émise à titre d’information. De ce fait, elle n’engage pas Côte d’Ivoire Terminal à une quelconque obligation juridique, comptable ou fiscale de quelque nature que ce soit.</a:t>
          </a:r>
          <a:endParaRPr lang="fr-FR" sz="1100" b="0" i="0">
            <a:solidFill>
              <a:schemeClr val="dk1"/>
            </a:solidFill>
            <a:effectLst/>
            <a:latin typeface="+mn-lt"/>
            <a:ea typeface="+mn-ea"/>
            <a:cs typeface="+mn-cs"/>
          </a:endParaRPr>
        </a:p>
        <a:p>
          <a:r>
            <a:rPr lang="fr-FR" sz="1100" b="1" i="1">
              <a:solidFill>
                <a:schemeClr val="dk1"/>
              </a:solidFill>
              <a:effectLst/>
              <a:latin typeface="+mn-lt"/>
              <a:ea typeface="+mn-ea"/>
              <a:cs typeface="+mn-cs"/>
            </a:rPr>
            <a:t>Les montants contenus dans cette facture ne représentent qu’une estimation. Par conséquent, ils seront susceptibles d’être modifiés en considération de changements éventuels qui pourraient survenir. </a:t>
          </a:r>
          <a:endParaRPr lang="fr-FR" sz="1100" b="0" i="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28959</xdr:colOff>
      <xdr:row>1</xdr:row>
      <xdr:rowOff>0</xdr:rowOff>
    </xdr:from>
    <xdr:to>
      <xdr:col>0</xdr:col>
      <xdr:colOff>2227964</xdr:colOff>
      <xdr:row>3</xdr:row>
      <xdr:rowOff>2694</xdr:rowOff>
    </xdr:to>
    <xdr:pic>
      <xdr:nvPicPr>
        <xdr:cNvPr id="2" name="Picture 1" descr="LOGO Côte d'Ivoire Terminal (Redim)">
          <a:extLst>
            <a:ext uri="{FF2B5EF4-FFF2-40B4-BE49-F238E27FC236}">
              <a16:creationId xmlns:a16="http://schemas.microsoft.com/office/drawing/2014/main" id="{30A167F8-420B-4770-88C3-2492228109B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959" y="187614"/>
          <a:ext cx="2199005" cy="377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66676</xdr:colOff>
      <xdr:row>0</xdr:row>
      <xdr:rowOff>76201</xdr:rowOff>
    </xdr:from>
    <xdr:to>
      <xdr:col>1</xdr:col>
      <xdr:colOff>2451736</xdr:colOff>
      <xdr:row>3</xdr:row>
      <xdr:rowOff>1</xdr:rowOff>
    </xdr:to>
    <xdr:pic>
      <xdr:nvPicPr>
        <xdr:cNvPr id="5" name="Picture 1" descr="LOGO Côte d'Ivoire Terminal (Redim)">
          <a:extLst>
            <a:ext uri="{FF2B5EF4-FFF2-40B4-BE49-F238E27FC236}">
              <a16:creationId xmlns:a16="http://schemas.microsoft.com/office/drawing/2014/main" id="{F0CADE3C-DF8D-4926-924F-B24C0653A1D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28676" y="76201"/>
          <a:ext cx="238506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rgil Sallah" refreshedDate="44997.851507754633" createdVersion="7" refreshedVersion="8" minRefreshableVersion="3" recordCount="20" xr:uid="{3D1515EA-B69A-4686-8D54-E844028141EA}">
  <cacheSource type="worksheet">
    <worksheetSource ref="C13:AK33" sheet="Traitement"/>
  </cacheSource>
  <cacheFields count="35">
    <cacheField name="N° " numFmtId="0">
      <sharedItems containsSemiMixedTypes="0" containsString="0" containsNumber="1" containsInteger="1" minValue="1" maxValue="20"/>
    </cacheField>
    <cacheField name="Numero de Conteneur" numFmtId="0">
      <sharedItems containsMixedTypes="1" containsNumber="1" containsInteger="1" minValue="0" maxValue="0" count="10">
        <s v="CMAU6322082"/>
        <s v="CMAU6376875"/>
        <s v="FFAU2155128"/>
        <s v="SEGU5368340"/>
        <s v="SEKU5634911"/>
        <s v="SEKU6500500"/>
        <s v="TCKU6908167"/>
        <s v="VIRGIL12345"/>
        <s v="HERMANN0987"/>
        <n v="0"/>
      </sharedItems>
    </cacheField>
    <cacheField name="Sens" numFmtId="0">
      <sharedItems containsMixedTypes="1" containsNumber="1" containsInteger="1" minValue="0" maxValue="0"/>
    </cacheField>
    <cacheField name="Taille" numFmtId="0">
      <sharedItems containsMixedTypes="1" containsNumber="1" containsInteger="1" minValue="0" maxValue="0"/>
    </cacheField>
    <cacheField name="Dry ou Reefer" numFmtId="0">
      <sharedItems containsMixedTypes="1" containsNumber="1" containsInteger="1" minValue="0" maxValue="0"/>
    </cacheField>
    <cacheField name="Poids (en Tonnes)" numFmtId="0">
      <sharedItems containsSemiMixedTypes="0" containsString="0" containsNumber="1" containsInteger="1" minValue="0" maxValue="47"/>
    </cacheField>
    <cacheField name="Statut OOG" numFmtId="0">
      <sharedItems containsMixedTypes="1" containsNumber="1" containsInteger="1" minValue="0" maxValue="0"/>
    </cacheField>
    <cacheField name="Statut Dangereux" numFmtId="0">
      <sharedItems containsMixedTypes="1" containsNumber="1" containsInteger="1" minValue="0" maxValue="0"/>
    </cacheField>
    <cacheField name="Catégorie de marchandise" numFmtId="0">
      <sharedItems containsMixedTypes="1" containsNumber="1" containsInteger="1" minValue="0" maxValue="0"/>
    </cacheField>
    <cacheField name="cle" numFmtId="0">
      <sharedItems/>
    </cacheField>
    <cacheField name="Acconage" numFmtId="164">
      <sharedItems containsSemiMixedTypes="0" containsString="0" containsNumber="1" containsInteger="1" minValue="0" maxValue="280000"/>
    </cacheField>
    <cacheField name="Relevage" numFmtId="164">
      <sharedItems containsSemiMixedTypes="0" containsString="0" containsNumber="1" containsInteger="1" minValue="0" maxValue="50000"/>
    </cacheField>
    <cacheField name="Sejour Total" numFmtId="164">
      <sharedItems containsSemiMixedTypes="0" containsString="0" containsNumber="1" containsInteger="1" minValue="29" maxValue="29"/>
    </cacheField>
    <cacheField name="Franchise Branchement" numFmtId="164">
      <sharedItems containsSemiMixedTypes="0" containsString="0" containsNumber="1" containsInteger="1" minValue="2" maxValue="2"/>
    </cacheField>
    <cacheField name="Branchement Frigo" numFmtId="164">
      <sharedItems containsSemiMixedTypes="0" containsString="0" containsNumber="1" containsInteger="1" minValue="0" maxValue="1809000"/>
    </cacheField>
    <cacheField name="Majoration Lourd" numFmtId="164">
      <sharedItems containsSemiMixedTypes="0" containsString="0" containsNumber="1" containsInteger="1" minValue="0" maxValue="84000"/>
    </cacheField>
    <cacheField name="Majoration Dangereux" numFmtId="164">
      <sharedItems containsSemiMixedTypes="0" containsString="0" containsNumber="1" containsInteger="1" minValue="0" maxValue="140000"/>
    </cacheField>
    <cacheField name="Majoration Hors Gabarit" numFmtId="164">
      <sharedItems containsSemiMixedTypes="0" containsString="0" containsNumber="1" containsInteger="1" minValue="0" maxValue="65000"/>
    </cacheField>
    <cacheField name="calcul stationnement" numFmtId="164">
      <sharedItems containsSemiMixedTypes="0" containsString="0" containsNumber="1" containsInteger="1" minValue="0" maxValue="1"/>
    </cacheField>
    <cacheField name="sejour stationnement total" numFmtId="164">
      <sharedItems containsSemiMixedTypes="0" containsString="0" containsNumber="1" containsInteger="1" minValue="29" maxValue="29"/>
    </cacheField>
    <cacheField name="Franchise stationnement" numFmtId="164">
      <sharedItems containsSemiMixedTypes="0" containsString="0" containsNumber="1" containsInteger="1" minValue="0" maxValue="21"/>
    </cacheField>
    <cacheField name="sejour hors franchise" numFmtId="164">
      <sharedItems containsSemiMixedTypes="0" containsString="0" containsNumber="1" containsInteger="1" minValue="8" maxValue="29"/>
    </cacheField>
    <cacheField name="Stat1" numFmtId="164">
      <sharedItems containsSemiMixedTypes="0" containsString="0" containsNumber="1" containsInteger="1" minValue="0" maxValue="5"/>
    </cacheField>
    <cacheField name="Stat2" numFmtId="164">
      <sharedItems containsSemiMixedTypes="0" containsString="0" containsNumber="1" containsInteger="1" minValue="0" maxValue="10"/>
    </cacheField>
    <cacheField name="Stat3" numFmtId="164">
      <sharedItems containsSemiMixedTypes="0" containsString="0" containsNumber="1" containsInteger="1" minValue="0" maxValue="3"/>
    </cacheField>
    <cacheField name="Stationnement 1-5" numFmtId="164">
      <sharedItems containsSemiMixedTypes="0" containsString="0" containsNumber="1" containsInteger="1" minValue="0" maxValue="4250"/>
    </cacheField>
    <cacheField name="Stationnement 6-15" numFmtId="164">
      <sharedItems containsSemiMixedTypes="0" containsString="0" containsNumber="1" containsInteger="1" minValue="0" maxValue="12500"/>
    </cacheField>
    <cacheField name="Stationnement 16" numFmtId="164">
      <sharedItems containsSemiMixedTypes="0" containsString="0" containsNumber="1" containsInteger="1" minValue="0" maxValue="5550"/>
    </cacheField>
    <cacheField name="Total Stationnement" numFmtId="164">
      <sharedItems containsSemiMixedTypes="0" containsString="0" containsNumber="1" containsInteger="1" minValue="0" maxValue="22300"/>
    </cacheField>
    <cacheField name="Stationnement CIT" numFmtId="164">
      <sharedItems containsSemiMixedTypes="0" containsString="0" containsNumber="1" containsInteger="1" minValue="0" maxValue="6690"/>
    </cacheField>
    <cacheField name="Stationnement OIC" numFmtId="164">
      <sharedItems containsSemiMixedTypes="0" containsString="0" containsNumber="1" containsInteger="1" minValue="0" maxValue="4460"/>
    </cacheField>
    <cacheField name="Stationnement PAA" numFmtId="164">
      <sharedItems containsSemiMixedTypes="0" containsString="0" containsNumber="1" containsInteger="1" minValue="0" maxValue="11150"/>
    </cacheField>
    <cacheField name="Prestation" numFmtId="0">
      <sharedItems count="18" longText="1">
        <s v="CMAU6322082 - Import_Local_x000a_20&quot; - Dry - C2 : Produits Alimentaires de base, produits agricoles_x000a_Acconage - 95000_x000a_Relevage - 25000_x000a_Majoration Lourd - 28500_x000a_Majoration Hors Gabarit - 47500_x000a_Stationnement CIT - 6690_x000a_Stationnement OIC - 4460_x000a_Stationnement PAA - 11150_x000a_"/>
        <s v="CMAU6376875 - Import_Local_x000a_40&quot; - Reefer - C3 : Marchandises diverses_x000a_Acconage - 280000_x000a_Relevage - 50000_x000a_Branchement Frigo - 1809000_x000a_Majoration Lourd - 84000_x000a_Majoration Dangereux - 140000_x000a_Stationnement CIT - 6690_x000a_Stationnement OIC - 4460_x000a_Stationnement PAA - 11150_x000a_"/>
        <s v="FFAU2155128 - Import_Transit_x000a_20&quot; - Dry - C4 : Conteneurs en Transit (toutes marchandises)_x000a_Acconage - 72230_x000a_Relevage - 25000_x000a_Majoration Lourd - 21669_x000a_Stationnement CIT - 2400_x000a_Stationnement OIC - 1600_x000a_Stationnement PAA - 4000_x000a_"/>
        <s v="SEGU5368340 - Import_Transit_x000a_20&quot; - Dry - C4 : Conteneurs en Transit (toutes marchandises)_x000a_Acconage - 72230_x000a_Relevage - 25000_x000a_Majoration Lourd - 21669_x000a_Stationnement CIT - 2400_x000a_Stationnement OIC - 1600_x000a_Stationnement PAA - 4000_x000a_"/>
        <s v="SEKU5634911 - Export_Local_x000a_40&quot; - Dry - C1 : Produits agricoles de base et halieutiques_x000a_Acconage - 139000_x000a_Relevage - 50000_x000a_Majoration Lourd - 41700_x000a_"/>
        <s v="SEKU6500500 - Export_Local_x000a_20&quot; - Dry - C3 : Marchandises diverses_x000a_Acconage - 130000_x000a_Relevage - 25000_x000a_"/>
        <s v="TCKU6908167 - Export_Transit_x000a_20&quot; - Dry - C5 : Conteneurs en Transit (toutes marchandises)_x000a_Acconage - 69000_x000a_Relevage - 25000_x000a_"/>
        <s v="VIRGIL12345 - Import_Transit_x000a_40&quot; - Reefer - C4 : Conteneurs en Transit (toutes marchandises)_x000a_Acconage - 144460_x000a_Relevage - 50000_x000a_Branchement Frigo - 1809000_x000a_Majoration Lourd - 43338_x000a_Majoration Dangereux - 72230_x000a_Stationnement CIT - 2400_x000a_Stationnement OIC - 1600_x000a_Stationnement PAA - 4000_x000a_"/>
        <s v="HERMANN0987 - Export_Local_x000a_20&quot; - Dry - C3 : Marchandises diverses_x000a_Acconage - 130000_x000a_Relevage - 25000_x000a_Majoration Hors Gabarit - 65000_x000a_"/>
        <s v="0 - 0_x000a_0 - 0 - 0_x000a_"/>
        <s v="20&quot; - Dry - Import Local - C3 : Marchandises diverses_x000a_Acconage - 140000_x000a_Relevage - 25000_x000a_Stationnement CIT - 5580_x000a_Stationnement OIC - 3720_x000a_Stationnement PAA - 9300_x000a_" u="1"/>
        <s v="20&quot; - Dry - Import Local - C2 : Produits Alimentaires de base, produits agricoles_x000a_Acconage - 95000_x000a_Relevage - 25000_x000a_Majoration Lourd - 28500_x000a_Majoration Hors Gabarit - 47500_x000a_Stationnement CIT - 5580_x000a_Stationnement OIC - 3720_x000a_Stationnement PAA - 9300_x000a_" u="1"/>
        <s v="0 - 0 - 0_x000a_" u="1"/>
        <s v="20&quot; - Dry - Import Transit - C4 : Conteneurs en Transit (toutes marchandises)_x000a_Acconage - 72230_x000a_Relevage - 25000_x000a_Majoration Lourd - 21669_x000a_Stationnement CIT - 5580_x000a_Stationnement OIC - 3720_x000a_Stationnement PAA - 9300_x000a_" u="1"/>
        <s v="40&quot; - Reefer - Import Local - C3 : Marchandises diverses_x000a_Acconage - 280000_x000a_Relevage - 50000_x000a_Branchement Frigo - 1072000_x000a_Majoration Lourd - 84000_x000a_Majoration Dangereux - 140000_x000a_" u="1"/>
        <e v="#N/A" u="1"/>
        <s v="40&quot; - Reefer - Import Local - C3 : Marchandises diverses_x000a_Acconage - 280000_x000a_Relevage - 50000_x000a_Branchement Frigo - 1072000_x000a_Majoration Lourd - 84000_x000a_Majoration Dangereux - 140000_x000a_Stationnement CIT - 5580_x000a_Stationnement OIC - 3720_x000a_Stationnement PAA - 9300_x000a_" u="1"/>
        <s v="40&quot; - Dry - Import Local - C1 : Produits de première nécessité_x000a_Acconage - 133600_x000a_Relevage - 50000_x000a_Majoration Lourd - 40080_x000a_Stationnement CIT - 5580_x000a_Stationnement OIC - 3720_x000a_Stationnement PAA - 9300_x000a_" u="1"/>
      </sharedItems>
    </cacheField>
    <cacheField name="Prestation1" numFmtId="0">
      <sharedItems longText="1"/>
    </cacheField>
    <cacheField name="Total" numFmtId="164">
      <sharedItems containsSemiMixedTypes="0" containsString="0" containsNumber="1" containsInteger="1" minValue="0" maxValue="2385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rgil Sallah" refreshedDate="44997.851508333333" createdVersion="8" refreshedVersion="8" minRefreshableVersion="3" recordCount="20" xr:uid="{9421F8BE-470C-4781-95F9-D3CDA3B2352C}">
  <cacheSource type="worksheet">
    <worksheetSource name="Tableau11"/>
  </cacheSource>
  <cacheFields count="35">
    <cacheField name="N° " numFmtId="0">
      <sharedItems containsSemiMixedTypes="0" containsString="0" containsNumber="1" containsInteger="1" minValue="1" maxValue="20"/>
    </cacheField>
    <cacheField name="Numero de Conteneur" numFmtId="0">
      <sharedItems containsMixedTypes="1" containsNumber="1" containsInteger="1" minValue="0" maxValue="0"/>
    </cacheField>
    <cacheField name="Sens" numFmtId="0">
      <sharedItems containsMixedTypes="1" containsNumber="1" containsInteger="1" minValue="0" maxValue="0"/>
    </cacheField>
    <cacheField name="Taille" numFmtId="0">
      <sharedItems containsMixedTypes="1" containsNumber="1" containsInteger="1" minValue="0" maxValue="0"/>
    </cacheField>
    <cacheField name="Dry ou Reefer" numFmtId="0">
      <sharedItems containsMixedTypes="1" containsNumber="1" containsInteger="1" minValue="0" maxValue="0"/>
    </cacheField>
    <cacheField name="Poids (en Tonnes)" numFmtId="0">
      <sharedItems containsSemiMixedTypes="0" containsString="0" containsNumber="1" containsInteger="1" minValue="0" maxValue="47"/>
    </cacheField>
    <cacheField name="Statut OOG" numFmtId="0">
      <sharedItems containsMixedTypes="1" containsNumber="1" containsInteger="1" minValue="0" maxValue="0"/>
    </cacheField>
    <cacheField name="Statut Dangereux" numFmtId="0">
      <sharedItems containsMixedTypes="1" containsNumber="1" containsInteger="1" minValue="0" maxValue="0"/>
    </cacheField>
    <cacheField name="Catégorie de marchandise" numFmtId="0">
      <sharedItems containsMixedTypes="1" containsNumber="1" containsInteger="1" minValue="0" maxValue="0"/>
    </cacheField>
    <cacheField name="cle" numFmtId="0">
      <sharedItems/>
    </cacheField>
    <cacheField name="Acconage" numFmtId="164">
      <sharedItems containsSemiMixedTypes="0" containsString="0" containsNumber="1" containsInteger="1" minValue="0" maxValue="280000"/>
    </cacheField>
    <cacheField name="Relevage" numFmtId="164">
      <sharedItems containsSemiMixedTypes="0" containsString="0" containsNumber="1" containsInteger="1" minValue="0" maxValue="50000"/>
    </cacheField>
    <cacheField name="Sejour Total" numFmtId="164">
      <sharedItems containsSemiMixedTypes="0" containsString="0" containsNumber="1" containsInteger="1" minValue="29" maxValue="29"/>
    </cacheField>
    <cacheField name="Franchise Branchement" numFmtId="164">
      <sharedItems containsSemiMixedTypes="0" containsString="0" containsNumber="1" containsInteger="1" minValue="2" maxValue="2"/>
    </cacheField>
    <cacheField name="Branchement Frigo" numFmtId="164">
      <sharedItems containsSemiMixedTypes="0" containsString="0" containsNumber="1" containsInteger="1" minValue="0" maxValue="1809000"/>
    </cacheField>
    <cacheField name="Majoration Lourd" numFmtId="164">
      <sharedItems containsSemiMixedTypes="0" containsString="0" containsNumber="1" containsInteger="1" minValue="0" maxValue="84000"/>
    </cacheField>
    <cacheField name="Majoration Dangereux" numFmtId="164">
      <sharedItems containsSemiMixedTypes="0" containsString="0" containsNumber="1" containsInteger="1" minValue="0" maxValue="140000"/>
    </cacheField>
    <cacheField name="Majoration Hors Gabarit" numFmtId="164">
      <sharedItems containsSemiMixedTypes="0" containsString="0" containsNumber="1" containsInteger="1" minValue="0" maxValue="65000"/>
    </cacheField>
    <cacheField name="calcul stationnement" numFmtId="164">
      <sharedItems containsSemiMixedTypes="0" containsString="0" containsNumber="1" containsInteger="1" minValue="0" maxValue="1"/>
    </cacheField>
    <cacheField name="sejour stationnement total" numFmtId="164">
      <sharedItems containsSemiMixedTypes="0" containsString="0" containsNumber="1" containsInteger="1" minValue="29" maxValue="29"/>
    </cacheField>
    <cacheField name="Franchise stationnement" numFmtId="164">
      <sharedItems containsSemiMixedTypes="0" containsString="0" containsNumber="1" containsInteger="1" minValue="0" maxValue="21"/>
    </cacheField>
    <cacheField name="sejour hors franchise" numFmtId="164">
      <sharedItems containsSemiMixedTypes="0" containsString="0" containsNumber="1" containsInteger="1" minValue="8" maxValue="29"/>
    </cacheField>
    <cacheField name="Stat1" numFmtId="164">
      <sharedItems containsSemiMixedTypes="0" containsString="0" containsNumber="1" containsInteger="1" minValue="0" maxValue="5"/>
    </cacheField>
    <cacheField name="Stat2" numFmtId="164">
      <sharedItems containsSemiMixedTypes="0" containsString="0" containsNumber="1" containsInteger="1" minValue="0" maxValue="10"/>
    </cacheField>
    <cacheField name="Stat3" numFmtId="164">
      <sharedItems containsSemiMixedTypes="0" containsString="0" containsNumber="1" containsInteger="1" minValue="0" maxValue="3"/>
    </cacheField>
    <cacheField name="Stationnement 1-5" numFmtId="164">
      <sharedItems containsSemiMixedTypes="0" containsString="0" containsNumber="1" containsInteger="1" minValue="0" maxValue="4250"/>
    </cacheField>
    <cacheField name="Stationnement 6-15" numFmtId="164">
      <sharedItems containsSemiMixedTypes="0" containsString="0" containsNumber="1" containsInteger="1" minValue="0" maxValue="12500"/>
    </cacheField>
    <cacheField name="Stationnement 16" numFmtId="164">
      <sharedItems containsSemiMixedTypes="0" containsString="0" containsNumber="1" containsInteger="1" minValue="0" maxValue="5550"/>
    </cacheField>
    <cacheField name="Total Stationnement" numFmtId="164">
      <sharedItems containsSemiMixedTypes="0" containsString="0" containsNumber="1" containsInteger="1" minValue="0" maxValue="22300"/>
    </cacheField>
    <cacheField name="Stationnement CIT" numFmtId="164">
      <sharedItems containsSemiMixedTypes="0" containsString="0" containsNumber="1" containsInteger="1" minValue="0" maxValue="6690"/>
    </cacheField>
    <cacheField name="Stationnement OIC" numFmtId="164">
      <sharedItems containsSemiMixedTypes="0" containsString="0" containsNumber="1" containsInteger="1" minValue="0" maxValue="4460"/>
    </cacheField>
    <cacheField name="Stationnement PAA" numFmtId="164">
      <sharedItems containsSemiMixedTypes="0" containsString="0" containsNumber="1" containsInteger="1" minValue="0" maxValue="11150"/>
    </cacheField>
    <cacheField name="Prestation" numFmtId="0">
      <sharedItems longText="1"/>
    </cacheField>
    <cacheField name="Prestation1" numFmtId="0">
      <sharedItems count="10" longText="1">
        <s v="CMAU6322082 - Import_Local_x000a_20&quot; - Dry - C2 : Produits Alimentaires de base, produits agricoles_x000a_Acconage - 95000_x000a_Relevage - 25000_x000a_Majoration Lourd - 28500_x000a_Majoration Hors Gabarit - 47500_x000a_Stationnement CIT - 6690_x000a_Stationnement OIC - 4460_x000a_Stationnement PAA - 11150_x000a_"/>
        <s v="CMAU6376875 - Import_Local_x000a_40&quot; - Reefer - C3 : Marchandises diverses_x000a_Acconage - 280000_x000a_Relevage - 50000_x000a_Branchement Frigo - 1809000_x000a_Majoration Lourd - 84000_x000a_Majoration Dangereux - 140000_x000a_Stationnement CIT - 6690_x000a_Stationnement OIC - 4460_x000a_Stationnement PAA - 11150_x000a_"/>
        <s v="FFAU2155128 - Import_Transit_x000a_20&quot; - Dry - C4 : Conteneurs en Transit (toutes marchandises)_x000a_Acconage - 72230_x000a_Relevage - 25000_x000a_Majoration Lourd - 21669_x000a_Stationnement CIT - 2400_x000a_Stationnement OIC - 1600_x000a_Stationnement PAA - 4000_x000a_"/>
        <s v="SEGU5368340 - Import_Transit_x000a_20&quot; - Dry - C4 : Conteneurs en Transit (toutes marchandises)_x000a_Acconage - 72230_x000a_Relevage - 25000_x000a_Majoration Lourd - 21669_x000a_Stationnement CIT - 2400_x000a_Stationnement OIC - 1600_x000a_Stationnement PAA - 4000_x000a_"/>
        <s v="SEKU5634911 - Export_Local_x000a_40&quot; - Dry - C1 : Produits agricoles de base et halieutiques_x000a_Acconage - 139000_x000a_Relevage - 50000_x000a_Majoration Lourd - 41700_x000a_"/>
        <s v="SEKU6500500 - Export_Local_x000a_20&quot; - Dry - C3 : Marchandises diverses_x000a_Acconage - 130000_x000a_Relevage - 25000_x000a_"/>
        <s v="TCKU6908167 - Export_Transit_x000a_20&quot; - Dry - C5 : Conteneurs en Transit (toutes marchandises)_x000a_Acconage - 69000_x000a_Relevage - 25000_x000a_"/>
        <s v="VIRGIL12345 - Import_Transit_x000a_40&quot; - Reefer - C4 : Conteneurs en Transit (toutes marchandises)_x000a_Acconage - 144460_x000a_Relevage - 50000_x000a_Branchement Frigo - 1809000_x000a_Majoration Lourd - 43338_x000a_Majoration Dangereux - 72230_x000a_Stationnement CIT - 2400_x000a_Stationnement OIC - 1600_x000a_Stationnement PAA - 4000_x000a_"/>
        <s v="HERMANN0987 - Export_Local_x000a_20&quot; - Dry - C3 : Marchandises diverses_x000a_Acconage - 130000_x000a_Relevage - 25000_x000a_Majoration Hors Gabarit - 65000_x000a_"/>
        <s v=""/>
      </sharedItems>
    </cacheField>
    <cacheField name="Total" numFmtId="164">
      <sharedItems containsSemiMixedTypes="0" containsString="0" containsNumber="1" containsInteger="1" minValue="0" maxValue="2385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n v="1"/>
    <x v="0"/>
    <s v="Import_Local"/>
    <s v="20&quot;"/>
    <s v="Dry"/>
    <n v="17"/>
    <s v="Oui"/>
    <s v="Non"/>
    <s v="C2 : Produits Alimentaires de base, produits agricoles"/>
    <s v="Import_Local20&quot;C2 : Produits Alimentaires de base, produits agricoles"/>
    <n v="95000"/>
    <n v="25000"/>
    <n v="29"/>
    <n v="2"/>
    <n v="0"/>
    <n v="28500"/>
    <n v="0"/>
    <n v="47500"/>
    <n v="1"/>
    <n v="29"/>
    <n v="11"/>
    <n v="18"/>
    <n v="5"/>
    <n v="10"/>
    <n v="3"/>
    <n v="4250"/>
    <n v="12500"/>
    <n v="5550"/>
    <n v="22300"/>
    <n v="6690"/>
    <n v="4460"/>
    <n v="11150"/>
    <x v="0"/>
    <s v="CMAU6322082 - Import_Local_x000a_20&quot; - Dry - C2 : Produits Alimentaires de base, produits agricoles_x000a_Acconage - 95000_x000a_Relevage - 25000_x000a_Majoration Lourd - 28500_x000a_Majoration Hors Gabarit - 47500_x000a_Stationnement CIT - 6690_x000a_Stationnement OIC - 4460_x000a_Stationnement PAA - 11150_x000a_"/>
    <n v="218300"/>
  </r>
  <r>
    <n v="2"/>
    <x v="1"/>
    <s v="Import_Local"/>
    <s v="40&quot;"/>
    <s v="Reefer"/>
    <n v="30"/>
    <s v="Non"/>
    <s v="Oui"/>
    <s v="C3 : Marchandises diverses"/>
    <s v="Import_Local40&quot;C3 : Marchandises diverses"/>
    <n v="280000"/>
    <n v="50000"/>
    <n v="29"/>
    <n v="2"/>
    <n v="1809000"/>
    <n v="84000"/>
    <n v="140000"/>
    <n v="0"/>
    <n v="1"/>
    <n v="29"/>
    <n v="11"/>
    <n v="18"/>
    <n v="5"/>
    <n v="10"/>
    <n v="3"/>
    <n v="4250"/>
    <n v="12500"/>
    <n v="5550"/>
    <n v="22300"/>
    <n v="6690"/>
    <n v="4460"/>
    <n v="11150"/>
    <x v="1"/>
    <s v="CMAU6376875 - Import_Local_x000a_40&quot; - Reefer - C3 : Marchandises diverses_x000a_Acconage - 280000_x000a_Relevage - 50000_x000a_Branchement Frigo - 1809000_x000a_Majoration Lourd - 84000_x000a_Majoration Dangereux - 140000_x000a_Stationnement CIT - 6690_x000a_Stationnement OIC - 4460_x000a_Stationnement PAA - 11150_x000a_"/>
    <n v="2385300"/>
  </r>
  <r>
    <n v="3"/>
    <x v="2"/>
    <s v="Import_Transit"/>
    <s v="20&quot;"/>
    <s v="Dry"/>
    <n v="41"/>
    <s v="Non"/>
    <s v="Non"/>
    <s v="C4 : Conteneurs en Transit (toutes marchandises)"/>
    <s v="Import_Transit20&quot;C4 : Conteneurs en Transit (toutes marchandises)"/>
    <n v="72230"/>
    <n v="25000"/>
    <n v="29"/>
    <n v="2"/>
    <n v="0"/>
    <n v="21669"/>
    <n v="0"/>
    <n v="0"/>
    <n v="1"/>
    <n v="29"/>
    <n v="21"/>
    <n v="8"/>
    <n v="5"/>
    <n v="3"/>
    <n v="0"/>
    <n v="4250"/>
    <n v="3750"/>
    <n v="0"/>
    <n v="8000"/>
    <n v="2400"/>
    <n v="1600"/>
    <n v="4000"/>
    <x v="2"/>
    <s v="FFAU2155128 - Import_Transit_x000a_20&quot; - Dry - C4 : Conteneurs en Transit (toutes marchandises)_x000a_Acconage - 72230_x000a_Relevage - 25000_x000a_Majoration Lourd - 21669_x000a_Stationnement CIT - 2400_x000a_Stationnement OIC - 1600_x000a_Stationnement PAA - 4000_x000a_"/>
    <n v="126899"/>
  </r>
  <r>
    <n v="4"/>
    <x v="3"/>
    <s v="Import_Transit"/>
    <s v="20&quot;"/>
    <s v="Dry"/>
    <n v="18"/>
    <s v="Non"/>
    <s v="Non"/>
    <s v="C4 : Conteneurs en Transit (toutes marchandises)"/>
    <s v="Import_Transit20&quot;C4 : Conteneurs en Transit (toutes marchandises)"/>
    <n v="72230"/>
    <n v="25000"/>
    <n v="29"/>
    <n v="2"/>
    <n v="0"/>
    <n v="21669"/>
    <n v="0"/>
    <n v="0"/>
    <n v="1"/>
    <n v="29"/>
    <n v="21"/>
    <n v="8"/>
    <n v="5"/>
    <n v="3"/>
    <n v="0"/>
    <n v="4250"/>
    <n v="3750"/>
    <n v="0"/>
    <n v="8000"/>
    <n v="2400"/>
    <n v="1600"/>
    <n v="4000"/>
    <x v="3"/>
    <s v="SEGU5368340 - Import_Transit_x000a_20&quot; - Dry - C4 : Conteneurs en Transit (toutes marchandises)_x000a_Acconage - 72230_x000a_Relevage - 25000_x000a_Majoration Lourd - 21669_x000a_Stationnement CIT - 2400_x000a_Stationnement OIC - 1600_x000a_Stationnement PAA - 4000_x000a_"/>
    <n v="126899"/>
  </r>
  <r>
    <n v="5"/>
    <x v="4"/>
    <s v="Export_Local"/>
    <s v="40&quot;"/>
    <s v="Dry"/>
    <n v="27"/>
    <s v="Non"/>
    <s v="Non"/>
    <s v="C1 : Produits agricoles de base et halieutiques"/>
    <s v="Export_Local40&quot;C1 : Produits agricoles de base et halieutiques"/>
    <n v="139000"/>
    <n v="50000"/>
    <n v="29"/>
    <n v="2"/>
    <n v="0"/>
    <n v="41700"/>
    <n v="0"/>
    <n v="0"/>
    <n v="0"/>
    <n v="29"/>
    <n v="0"/>
    <n v="29"/>
    <n v="0"/>
    <n v="0"/>
    <n v="0"/>
    <n v="0"/>
    <n v="0"/>
    <n v="0"/>
    <n v="0"/>
    <n v="0"/>
    <n v="0"/>
    <n v="0"/>
    <x v="4"/>
    <s v="SEKU5634911 - Export_Local_x000a_40&quot; - Dry - C1 : Produits agricoles de base et halieutiques_x000a_Acconage - 139000_x000a_Relevage - 50000_x000a_Majoration Lourd - 41700_x000a_"/>
    <n v="230700"/>
  </r>
  <r>
    <n v="6"/>
    <x v="5"/>
    <s v="Export_Local"/>
    <s v="20&quot;"/>
    <s v="Dry"/>
    <n v="14"/>
    <s v="Non"/>
    <s v="Non"/>
    <s v="C3 : Marchandises diverses"/>
    <s v="Export_Local20&quot;C3 : Marchandises diverses"/>
    <n v="130000"/>
    <n v="25000"/>
    <n v="29"/>
    <n v="2"/>
    <n v="0"/>
    <n v="0"/>
    <n v="0"/>
    <n v="0"/>
    <n v="0"/>
    <n v="29"/>
    <n v="0"/>
    <n v="29"/>
    <n v="0"/>
    <n v="0"/>
    <n v="0"/>
    <n v="0"/>
    <n v="0"/>
    <n v="0"/>
    <n v="0"/>
    <n v="0"/>
    <n v="0"/>
    <n v="0"/>
    <x v="5"/>
    <s v="SEKU6500500 - Export_Local_x000a_20&quot; - Dry - C3 : Marchandises diverses_x000a_Acconage - 130000_x000a_Relevage - 25000_x000a_"/>
    <n v="155000"/>
  </r>
  <r>
    <n v="7"/>
    <x v="6"/>
    <s v="Export_Transit"/>
    <s v="20&quot;"/>
    <s v="Dry"/>
    <n v="13"/>
    <s v="Non"/>
    <s v="Non"/>
    <s v="C5 : Conteneurs en Transit (toutes marchandises)"/>
    <s v="Export_Transit20&quot;C5 : Conteneurs en Transit (toutes marchandises)"/>
    <n v="69000"/>
    <n v="25000"/>
    <n v="29"/>
    <n v="2"/>
    <n v="0"/>
    <n v="0"/>
    <n v="0"/>
    <n v="0"/>
    <n v="0"/>
    <n v="29"/>
    <n v="0"/>
    <n v="29"/>
    <n v="0"/>
    <n v="0"/>
    <n v="0"/>
    <n v="0"/>
    <n v="0"/>
    <n v="0"/>
    <n v="0"/>
    <n v="0"/>
    <n v="0"/>
    <n v="0"/>
    <x v="6"/>
    <s v="TCKU6908167 - Export_Transit_x000a_20&quot; - Dry - C5 : Conteneurs en Transit (toutes marchandises)_x000a_Acconage - 69000_x000a_Relevage - 25000_x000a_"/>
    <n v="94000"/>
  </r>
  <r>
    <n v="8"/>
    <x v="7"/>
    <s v="Import_Transit"/>
    <s v="40&quot;"/>
    <s v="Reefer"/>
    <n v="47"/>
    <s v="Non"/>
    <s v="Oui"/>
    <s v="C4 : Conteneurs en Transit (toutes marchandises)"/>
    <s v="Import_Transit40&quot;C4 : Conteneurs en Transit (toutes marchandises)"/>
    <n v="144460"/>
    <n v="50000"/>
    <n v="29"/>
    <n v="2"/>
    <n v="1809000"/>
    <n v="43338"/>
    <n v="72230"/>
    <n v="0"/>
    <n v="1"/>
    <n v="29"/>
    <n v="21"/>
    <n v="8"/>
    <n v="5"/>
    <n v="3"/>
    <n v="0"/>
    <n v="4250"/>
    <n v="3750"/>
    <n v="0"/>
    <n v="8000"/>
    <n v="2400"/>
    <n v="1600"/>
    <n v="4000"/>
    <x v="7"/>
    <s v="VIRGIL12345 - Import_Transit_x000a_40&quot; - Reefer - C4 : Conteneurs en Transit (toutes marchandises)_x000a_Acconage - 144460_x000a_Relevage - 50000_x000a_Branchement Frigo - 1809000_x000a_Majoration Lourd - 43338_x000a_Majoration Dangereux - 72230_x000a_Stationnement CIT - 2400_x000a_Stationnement OIC - 1600_x000a_Stationnement PAA - 4000_x000a_"/>
    <n v="2127028"/>
  </r>
  <r>
    <n v="9"/>
    <x v="8"/>
    <s v="Export_Local"/>
    <s v="20&quot;"/>
    <s v="Dry"/>
    <n v="14"/>
    <s v="Oui"/>
    <s v="Non"/>
    <s v="C3 : Marchandises diverses"/>
    <s v="Export_Local20&quot;C3 : Marchandises diverses"/>
    <n v="130000"/>
    <n v="25000"/>
    <n v="29"/>
    <n v="2"/>
    <n v="0"/>
    <n v="0"/>
    <n v="0"/>
    <n v="65000"/>
    <n v="0"/>
    <n v="29"/>
    <n v="0"/>
    <n v="29"/>
    <n v="0"/>
    <n v="0"/>
    <n v="0"/>
    <n v="0"/>
    <n v="0"/>
    <n v="0"/>
    <n v="0"/>
    <n v="0"/>
    <n v="0"/>
    <n v="0"/>
    <x v="8"/>
    <s v="HERMANN0987 - Export_Local_x000a_20&quot; - Dry - C3 : Marchandises diverses_x000a_Acconage - 130000_x000a_Relevage - 25000_x000a_Majoration Hors Gabarit - 65000_x000a_"/>
    <n v="220000"/>
  </r>
  <r>
    <n v="10"/>
    <x v="9"/>
    <n v="0"/>
    <n v="0"/>
    <n v="0"/>
    <n v="0"/>
    <n v="0"/>
    <n v="0"/>
    <n v="0"/>
    <s v="000"/>
    <n v="0"/>
    <n v="0"/>
    <n v="29"/>
    <n v="2"/>
    <n v="0"/>
    <n v="0"/>
    <n v="0"/>
    <n v="0"/>
    <n v="0"/>
    <n v="29"/>
    <n v="0"/>
    <n v="29"/>
    <n v="0"/>
    <n v="0"/>
    <n v="0"/>
    <n v="0"/>
    <n v="0"/>
    <n v="0"/>
    <n v="0"/>
    <n v="0"/>
    <n v="0"/>
    <n v="0"/>
    <x v="9"/>
    <s v=""/>
    <n v="0"/>
  </r>
  <r>
    <n v="11"/>
    <x v="9"/>
    <n v="0"/>
    <n v="0"/>
    <n v="0"/>
    <n v="0"/>
    <n v="0"/>
    <n v="0"/>
    <n v="0"/>
    <s v="000"/>
    <n v="0"/>
    <n v="0"/>
    <n v="29"/>
    <n v="2"/>
    <n v="0"/>
    <n v="0"/>
    <n v="0"/>
    <n v="0"/>
    <n v="0"/>
    <n v="29"/>
    <n v="0"/>
    <n v="29"/>
    <n v="0"/>
    <n v="0"/>
    <n v="0"/>
    <n v="0"/>
    <n v="0"/>
    <n v="0"/>
    <n v="0"/>
    <n v="0"/>
    <n v="0"/>
    <n v="0"/>
    <x v="9"/>
    <s v=""/>
    <n v="0"/>
  </r>
  <r>
    <n v="12"/>
    <x v="9"/>
    <n v="0"/>
    <n v="0"/>
    <n v="0"/>
    <n v="0"/>
    <n v="0"/>
    <n v="0"/>
    <n v="0"/>
    <s v="000"/>
    <n v="0"/>
    <n v="0"/>
    <n v="29"/>
    <n v="2"/>
    <n v="0"/>
    <n v="0"/>
    <n v="0"/>
    <n v="0"/>
    <n v="0"/>
    <n v="29"/>
    <n v="0"/>
    <n v="29"/>
    <n v="0"/>
    <n v="0"/>
    <n v="0"/>
    <n v="0"/>
    <n v="0"/>
    <n v="0"/>
    <n v="0"/>
    <n v="0"/>
    <n v="0"/>
    <n v="0"/>
    <x v="9"/>
    <s v=""/>
    <n v="0"/>
  </r>
  <r>
    <n v="13"/>
    <x v="9"/>
    <n v="0"/>
    <n v="0"/>
    <n v="0"/>
    <n v="0"/>
    <n v="0"/>
    <n v="0"/>
    <n v="0"/>
    <s v="000"/>
    <n v="0"/>
    <n v="0"/>
    <n v="29"/>
    <n v="2"/>
    <n v="0"/>
    <n v="0"/>
    <n v="0"/>
    <n v="0"/>
    <n v="0"/>
    <n v="29"/>
    <n v="0"/>
    <n v="29"/>
    <n v="0"/>
    <n v="0"/>
    <n v="0"/>
    <n v="0"/>
    <n v="0"/>
    <n v="0"/>
    <n v="0"/>
    <n v="0"/>
    <n v="0"/>
    <n v="0"/>
    <x v="9"/>
    <s v=""/>
    <n v="0"/>
  </r>
  <r>
    <n v="14"/>
    <x v="9"/>
    <n v="0"/>
    <n v="0"/>
    <n v="0"/>
    <n v="0"/>
    <n v="0"/>
    <n v="0"/>
    <n v="0"/>
    <s v="000"/>
    <n v="0"/>
    <n v="0"/>
    <n v="29"/>
    <n v="2"/>
    <n v="0"/>
    <n v="0"/>
    <n v="0"/>
    <n v="0"/>
    <n v="0"/>
    <n v="29"/>
    <n v="0"/>
    <n v="29"/>
    <n v="0"/>
    <n v="0"/>
    <n v="0"/>
    <n v="0"/>
    <n v="0"/>
    <n v="0"/>
    <n v="0"/>
    <n v="0"/>
    <n v="0"/>
    <n v="0"/>
    <x v="9"/>
    <s v=""/>
    <n v="0"/>
  </r>
  <r>
    <n v="15"/>
    <x v="9"/>
    <n v="0"/>
    <n v="0"/>
    <n v="0"/>
    <n v="0"/>
    <n v="0"/>
    <n v="0"/>
    <n v="0"/>
    <s v="000"/>
    <n v="0"/>
    <n v="0"/>
    <n v="29"/>
    <n v="2"/>
    <n v="0"/>
    <n v="0"/>
    <n v="0"/>
    <n v="0"/>
    <n v="0"/>
    <n v="29"/>
    <n v="0"/>
    <n v="29"/>
    <n v="0"/>
    <n v="0"/>
    <n v="0"/>
    <n v="0"/>
    <n v="0"/>
    <n v="0"/>
    <n v="0"/>
    <n v="0"/>
    <n v="0"/>
    <n v="0"/>
    <x v="9"/>
    <s v=""/>
    <n v="0"/>
  </r>
  <r>
    <n v="16"/>
    <x v="9"/>
    <n v="0"/>
    <n v="0"/>
    <n v="0"/>
    <n v="0"/>
    <n v="0"/>
    <n v="0"/>
    <n v="0"/>
    <s v="000"/>
    <n v="0"/>
    <n v="0"/>
    <n v="29"/>
    <n v="2"/>
    <n v="0"/>
    <n v="0"/>
    <n v="0"/>
    <n v="0"/>
    <n v="0"/>
    <n v="29"/>
    <n v="0"/>
    <n v="29"/>
    <n v="0"/>
    <n v="0"/>
    <n v="0"/>
    <n v="0"/>
    <n v="0"/>
    <n v="0"/>
    <n v="0"/>
    <n v="0"/>
    <n v="0"/>
    <n v="0"/>
    <x v="9"/>
    <s v=""/>
    <n v="0"/>
  </r>
  <r>
    <n v="17"/>
    <x v="9"/>
    <n v="0"/>
    <n v="0"/>
    <n v="0"/>
    <n v="0"/>
    <n v="0"/>
    <n v="0"/>
    <n v="0"/>
    <s v="000"/>
    <n v="0"/>
    <n v="0"/>
    <n v="29"/>
    <n v="2"/>
    <n v="0"/>
    <n v="0"/>
    <n v="0"/>
    <n v="0"/>
    <n v="0"/>
    <n v="29"/>
    <n v="0"/>
    <n v="29"/>
    <n v="0"/>
    <n v="0"/>
    <n v="0"/>
    <n v="0"/>
    <n v="0"/>
    <n v="0"/>
    <n v="0"/>
    <n v="0"/>
    <n v="0"/>
    <n v="0"/>
    <x v="9"/>
    <s v=""/>
    <n v="0"/>
  </r>
  <r>
    <n v="18"/>
    <x v="9"/>
    <n v="0"/>
    <n v="0"/>
    <n v="0"/>
    <n v="0"/>
    <n v="0"/>
    <n v="0"/>
    <n v="0"/>
    <s v="000"/>
    <n v="0"/>
    <n v="0"/>
    <n v="29"/>
    <n v="2"/>
    <n v="0"/>
    <n v="0"/>
    <n v="0"/>
    <n v="0"/>
    <n v="0"/>
    <n v="29"/>
    <n v="0"/>
    <n v="29"/>
    <n v="0"/>
    <n v="0"/>
    <n v="0"/>
    <n v="0"/>
    <n v="0"/>
    <n v="0"/>
    <n v="0"/>
    <n v="0"/>
    <n v="0"/>
    <n v="0"/>
    <x v="9"/>
    <s v=""/>
    <n v="0"/>
  </r>
  <r>
    <n v="19"/>
    <x v="9"/>
    <n v="0"/>
    <n v="0"/>
    <n v="0"/>
    <n v="0"/>
    <n v="0"/>
    <n v="0"/>
    <n v="0"/>
    <s v="000"/>
    <n v="0"/>
    <n v="0"/>
    <n v="29"/>
    <n v="2"/>
    <n v="0"/>
    <n v="0"/>
    <n v="0"/>
    <n v="0"/>
    <n v="0"/>
    <n v="29"/>
    <n v="0"/>
    <n v="29"/>
    <n v="0"/>
    <n v="0"/>
    <n v="0"/>
    <n v="0"/>
    <n v="0"/>
    <n v="0"/>
    <n v="0"/>
    <n v="0"/>
    <n v="0"/>
    <n v="0"/>
    <x v="9"/>
    <s v=""/>
    <n v="0"/>
  </r>
  <r>
    <n v="20"/>
    <x v="9"/>
    <n v="0"/>
    <n v="0"/>
    <n v="0"/>
    <n v="0"/>
    <n v="0"/>
    <n v="0"/>
    <n v="0"/>
    <s v="000"/>
    <n v="0"/>
    <n v="0"/>
    <n v="29"/>
    <n v="2"/>
    <n v="0"/>
    <n v="0"/>
    <n v="0"/>
    <n v="0"/>
    <n v="0"/>
    <n v="29"/>
    <n v="0"/>
    <n v="29"/>
    <n v="0"/>
    <n v="0"/>
    <n v="0"/>
    <n v="0"/>
    <n v="0"/>
    <n v="0"/>
    <n v="0"/>
    <n v="0"/>
    <n v="0"/>
    <n v="0"/>
    <x v="9"/>
    <s v=""/>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n v="1"/>
    <s v="CMAU6322082"/>
    <s v="Import_Local"/>
    <s v="20&quot;"/>
    <s v="Dry"/>
    <n v="17"/>
    <s v="Oui"/>
    <s v="Non"/>
    <s v="C2 : Produits Alimentaires de base, produits agricoles"/>
    <s v="Import_Local20&quot;C2 : Produits Alimentaires de base, produits agricoles"/>
    <n v="95000"/>
    <n v="25000"/>
    <n v="29"/>
    <n v="2"/>
    <n v="0"/>
    <n v="28500"/>
    <n v="0"/>
    <n v="47500"/>
    <n v="1"/>
    <n v="29"/>
    <n v="11"/>
    <n v="18"/>
    <n v="5"/>
    <n v="10"/>
    <n v="3"/>
    <n v="4250"/>
    <n v="12500"/>
    <n v="5550"/>
    <n v="22300"/>
    <n v="6690"/>
    <n v="4460"/>
    <n v="11150"/>
    <s v="CMAU6322082 - Import_Local_x000a_20&quot; - Dry - C2 : Produits Alimentaires de base, produits agricoles_x000a_Acconage - 95000_x000a_Relevage - 25000_x000a_Majoration Lourd - 28500_x000a_Majoration Hors Gabarit - 47500_x000a_Stationnement CIT - 6690_x000a_Stationnement OIC - 4460_x000a_Stationnement PAA - 11150_x000a_"/>
    <x v="0"/>
    <n v="218300"/>
  </r>
  <r>
    <n v="2"/>
    <s v="CMAU6376875"/>
    <s v="Import_Local"/>
    <s v="40&quot;"/>
    <s v="Reefer"/>
    <n v="30"/>
    <s v="Non"/>
    <s v="Oui"/>
    <s v="C3 : Marchandises diverses"/>
    <s v="Import_Local40&quot;C3 : Marchandises diverses"/>
    <n v="280000"/>
    <n v="50000"/>
    <n v="29"/>
    <n v="2"/>
    <n v="1809000"/>
    <n v="84000"/>
    <n v="140000"/>
    <n v="0"/>
    <n v="1"/>
    <n v="29"/>
    <n v="11"/>
    <n v="18"/>
    <n v="5"/>
    <n v="10"/>
    <n v="3"/>
    <n v="4250"/>
    <n v="12500"/>
    <n v="5550"/>
    <n v="22300"/>
    <n v="6690"/>
    <n v="4460"/>
    <n v="11150"/>
    <s v="CMAU6376875 - Import_Local_x000a_40&quot; - Reefer - C3 : Marchandises diverses_x000a_Acconage - 280000_x000a_Relevage - 50000_x000a_Branchement Frigo - 1809000_x000a_Majoration Lourd - 84000_x000a_Majoration Dangereux - 140000_x000a_Stationnement CIT - 6690_x000a_Stationnement OIC - 4460_x000a_Stationnement PAA - 11150_x000a_"/>
    <x v="1"/>
    <n v="2385300"/>
  </r>
  <r>
    <n v="3"/>
    <s v="FFAU2155128"/>
    <s v="Import_Transit"/>
    <s v="20&quot;"/>
    <s v="Dry"/>
    <n v="41"/>
    <s v="Non"/>
    <s v="Non"/>
    <s v="C4 : Conteneurs en Transit (toutes marchandises)"/>
    <s v="Import_Transit20&quot;C4 : Conteneurs en Transit (toutes marchandises)"/>
    <n v="72230"/>
    <n v="25000"/>
    <n v="29"/>
    <n v="2"/>
    <n v="0"/>
    <n v="21669"/>
    <n v="0"/>
    <n v="0"/>
    <n v="1"/>
    <n v="29"/>
    <n v="21"/>
    <n v="8"/>
    <n v="5"/>
    <n v="3"/>
    <n v="0"/>
    <n v="4250"/>
    <n v="3750"/>
    <n v="0"/>
    <n v="8000"/>
    <n v="2400"/>
    <n v="1600"/>
    <n v="4000"/>
    <s v="FFAU2155128 - Import_Transit_x000a_20&quot; - Dry - C4 : Conteneurs en Transit (toutes marchandises)_x000a_Acconage - 72230_x000a_Relevage - 25000_x000a_Majoration Lourd - 21669_x000a_Stationnement CIT - 2400_x000a_Stationnement OIC - 1600_x000a_Stationnement PAA - 4000_x000a_"/>
    <x v="2"/>
    <n v="126899"/>
  </r>
  <r>
    <n v="4"/>
    <s v="SEGU5368340"/>
    <s v="Import_Transit"/>
    <s v="20&quot;"/>
    <s v="Dry"/>
    <n v="18"/>
    <s v="Non"/>
    <s v="Non"/>
    <s v="C4 : Conteneurs en Transit (toutes marchandises)"/>
    <s v="Import_Transit20&quot;C4 : Conteneurs en Transit (toutes marchandises)"/>
    <n v="72230"/>
    <n v="25000"/>
    <n v="29"/>
    <n v="2"/>
    <n v="0"/>
    <n v="21669"/>
    <n v="0"/>
    <n v="0"/>
    <n v="1"/>
    <n v="29"/>
    <n v="21"/>
    <n v="8"/>
    <n v="5"/>
    <n v="3"/>
    <n v="0"/>
    <n v="4250"/>
    <n v="3750"/>
    <n v="0"/>
    <n v="8000"/>
    <n v="2400"/>
    <n v="1600"/>
    <n v="4000"/>
    <s v="SEGU5368340 - Import_Transit_x000a_20&quot; - Dry - C4 : Conteneurs en Transit (toutes marchandises)_x000a_Acconage - 72230_x000a_Relevage - 25000_x000a_Majoration Lourd - 21669_x000a_Stationnement CIT - 2400_x000a_Stationnement OIC - 1600_x000a_Stationnement PAA - 4000_x000a_"/>
    <x v="3"/>
    <n v="126899"/>
  </r>
  <r>
    <n v="5"/>
    <s v="SEKU5634911"/>
    <s v="Export_Local"/>
    <s v="40&quot;"/>
    <s v="Dry"/>
    <n v="27"/>
    <s v="Non"/>
    <s v="Non"/>
    <s v="C1 : Produits agricoles de base et halieutiques"/>
    <s v="Export_Local40&quot;C1 : Produits agricoles de base et halieutiques"/>
    <n v="139000"/>
    <n v="50000"/>
    <n v="29"/>
    <n v="2"/>
    <n v="0"/>
    <n v="41700"/>
    <n v="0"/>
    <n v="0"/>
    <n v="0"/>
    <n v="29"/>
    <n v="0"/>
    <n v="29"/>
    <n v="0"/>
    <n v="0"/>
    <n v="0"/>
    <n v="0"/>
    <n v="0"/>
    <n v="0"/>
    <n v="0"/>
    <n v="0"/>
    <n v="0"/>
    <n v="0"/>
    <s v="SEKU5634911 - Export_Local_x000a_40&quot; - Dry - C1 : Produits agricoles de base et halieutiques_x000a_Acconage - 139000_x000a_Relevage - 50000_x000a_Majoration Lourd - 41700_x000a_"/>
    <x v="4"/>
    <n v="230700"/>
  </r>
  <r>
    <n v="6"/>
    <s v="SEKU6500500"/>
    <s v="Export_Local"/>
    <s v="20&quot;"/>
    <s v="Dry"/>
    <n v="14"/>
    <s v="Non"/>
    <s v="Non"/>
    <s v="C3 : Marchandises diverses"/>
    <s v="Export_Local20&quot;C3 : Marchandises diverses"/>
    <n v="130000"/>
    <n v="25000"/>
    <n v="29"/>
    <n v="2"/>
    <n v="0"/>
    <n v="0"/>
    <n v="0"/>
    <n v="0"/>
    <n v="0"/>
    <n v="29"/>
    <n v="0"/>
    <n v="29"/>
    <n v="0"/>
    <n v="0"/>
    <n v="0"/>
    <n v="0"/>
    <n v="0"/>
    <n v="0"/>
    <n v="0"/>
    <n v="0"/>
    <n v="0"/>
    <n v="0"/>
    <s v="SEKU6500500 - Export_Local_x000a_20&quot; - Dry - C3 : Marchandises diverses_x000a_Acconage - 130000_x000a_Relevage - 25000_x000a_"/>
    <x v="5"/>
    <n v="155000"/>
  </r>
  <r>
    <n v="7"/>
    <s v="TCKU6908167"/>
    <s v="Export_Transit"/>
    <s v="20&quot;"/>
    <s v="Dry"/>
    <n v="13"/>
    <s v="Non"/>
    <s v="Non"/>
    <s v="C5 : Conteneurs en Transit (toutes marchandises)"/>
    <s v="Export_Transit20&quot;C5 : Conteneurs en Transit (toutes marchandises)"/>
    <n v="69000"/>
    <n v="25000"/>
    <n v="29"/>
    <n v="2"/>
    <n v="0"/>
    <n v="0"/>
    <n v="0"/>
    <n v="0"/>
    <n v="0"/>
    <n v="29"/>
    <n v="0"/>
    <n v="29"/>
    <n v="0"/>
    <n v="0"/>
    <n v="0"/>
    <n v="0"/>
    <n v="0"/>
    <n v="0"/>
    <n v="0"/>
    <n v="0"/>
    <n v="0"/>
    <n v="0"/>
    <s v="TCKU6908167 - Export_Transit_x000a_20&quot; - Dry - C5 : Conteneurs en Transit (toutes marchandises)_x000a_Acconage - 69000_x000a_Relevage - 25000_x000a_"/>
    <x v="6"/>
    <n v="94000"/>
  </r>
  <r>
    <n v="8"/>
    <s v="VIRGIL12345"/>
    <s v="Import_Transit"/>
    <s v="40&quot;"/>
    <s v="Reefer"/>
    <n v="47"/>
    <s v="Non"/>
    <s v="Oui"/>
    <s v="C4 : Conteneurs en Transit (toutes marchandises)"/>
    <s v="Import_Transit40&quot;C4 : Conteneurs en Transit (toutes marchandises)"/>
    <n v="144460"/>
    <n v="50000"/>
    <n v="29"/>
    <n v="2"/>
    <n v="1809000"/>
    <n v="43338"/>
    <n v="72230"/>
    <n v="0"/>
    <n v="1"/>
    <n v="29"/>
    <n v="21"/>
    <n v="8"/>
    <n v="5"/>
    <n v="3"/>
    <n v="0"/>
    <n v="4250"/>
    <n v="3750"/>
    <n v="0"/>
    <n v="8000"/>
    <n v="2400"/>
    <n v="1600"/>
    <n v="4000"/>
    <s v="VIRGIL12345 - Import_Transit_x000a_40&quot; - Reefer - C4 : Conteneurs en Transit (toutes marchandises)_x000a_Acconage - 144460_x000a_Relevage - 50000_x000a_Branchement Frigo - 1809000_x000a_Majoration Lourd - 43338_x000a_Majoration Dangereux - 72230_x000a_Stationnement CIT - 2400_x000a_Stationnement OIC - 1600_x000a_Stationnement PAA - 4000_x000a_"/>
    <x v="7"/>
    <n v="2127028"/>
  </r>
  <r>
    <n v="9"/>
    <s v="HERMANN0987"/>
    <s v="Export_Local"/>
    <s v="20&quot;"/>
    <s v="Dry"/>
    <n v="14"/>
    <s v="Oui"/>
    <s v="Non"/>
    <s v="C3 : Marchandises diverses"/>
    <s v="Export_Local20&quot;C3 : Marchandises diverses"/>
    <n v="130000"/>
    <n v="25000"/>
    <n v="29"/>
    <n v="2"/>
    <n v="0"/>
    <n v="0"/>
    <n v="0"/>
    <n v="65000"/>
    <n v="0"/>
    <n v="29"/>
    <n v="0"/>
    <n v="29"/>
    <n v="0"/>
    <n v="0"/>
    <n v="0"/>
    <n v="0"/>
    <n v="0"/>
    <n v="0"/>
    <n v="0"/>
    <n v="0"/>
    <n v="0"/>
    <n v="0"/>
    <s v="HERMANN0987 - Export_Local_x000a_20&quot; - Dry - C3 : Marchandises diverses_x000a_Acconage - 130000_x000a_Relevage - 25000_x000a_Majoration Hors Gabarit - 65000_x000a_"/>
    <x v="8"/>
    <n v="220000"/>
  </r>
  <r>
    <n v="10"/>
    <n v="0"/>
    <n v="0"/>
    <n v="0"/>
    <n v="0"/>
    <n v="0"/>
    <n v="0"/>
    <n v="0"/>
    <n v="0"/>
    <s v="000"/>
    <n v="0"/>
    <n v="0"/>
    <n v="29"/>
    <n v="2"/>
    <n v="0"/>
    <n v="0"/>
    <n v="0"/>
    <n v="0"/>
    <n v="0"/>
    <n v="29"/>
    <n v="0"/>
    <n v="29"/>
    <n v="0"/>
    <n v="0"/>
    <n v="0"/>
    <n v="0"/>
    <n v="0"/>
    <n v="0"/>
    <n v="0"/>
    <n v="0"/>
    <n v="0"/>
    <n v="0"/>
    <s v="0 - 0_x000a_0 - 0 - 0_x000a_"/>
    <x v="9"/>
    <n v="0"/>
  </r>
  <r>
    <n v="11"/>
    <n v="0"/>
    <n v="0"/>
    <n v="0"/>
    <n v="0"/>
    <n v="0"/>
    <n v="0"/>
    <n v="0"/>
    <n v="0"/>
    <s v="000"/>
    <n v="0"/>
    <n v="0"/>
    <n v="29"/>
    <n v="2"/>
    <n v="0"/>
    <n v="0"/>
    <n v="0"/>
    <n v="0"/>
    <n v="0"/>
    <n v="29"/>
    <n v="0"/>
    <n v="29"/>
    <n v="0"/>
    <n v="0"/>
    <n v="0"/>
    <n v="0"/>
    <n v="0"/>
    <n v="0"/>
    <n v="0"/>
    <n v="0"/>
    <n v="0"/>
    <n v="0"/>
    <s v="0 - 0_x000a_0 - 0 - 0_x000a_"/>
    <x v="9"/>
    <n v="0"/>
  </r>
  <r>
    <n v="12"/>
    <n v="0"/>
    <n v="0"/>
    <n v="0"/>
    <n v="0"/>
    <n v="0"/>
    <n v="0"/>
    <n v="0"/>
    <n v="0"/>
    <s v="000"/>
    <n v="0"/>
    <n v="0"/>
    <n v="29"/>
    <n v="2"/>
    <n v="0"/>
    <n v="0"/>
    <n v="0"/>
    <n v="0"/>
    <n v="0"/>
    <n v="29"/>
    <n v="0"/>
    <n v="29"/>
    <n v="0"/>
    <n v="0"/>
    <n v="0"/>
    <n v="0"/>
    <n v="0"/>
    <n v="0"/>
    <n v="0"/>
    <n v="0"/>
    <n v="0"/>
    <n v="0"/>
    <s v="0 - 0_x000a_0 - 0 - 0_x000a_"/>
    <x v="9"/>
    <n v="0"/>
  </r>
  <r>
    <n v="13"/>
    <n v="0"/>
    <n v="0"/>
    <n v="0"/>
    <n v="0"/>
    <n v="0"/>
    <n v="0"/>
    <n v="0"/>
    <n v="0"/>
    <s v="000"/>
    <n v="0"/>
    <n v="0"/>
    <n v="29"/>
    <n v="2"/>
    <n v="0"/>
    <n v="0"/>
    <n v="0"/>
    <n v="0"/>
    <n v="0"/>
    <n v="29"/>
    <n v="0"/>
    <n v="29"/>
    <n v="0"/>
    <n v="0"/>
    <n v="0"/>
    <n v="0"/>
    <n v="0"/>
    <n v="0"/>
    <n v="0"/>
    <n v="0"/>
    <n v="0"/>
    <n v="0"/>
    <s v="0 - 0_x000a_0 - 0 - 0_x000a_"/>
    <x v="9"/>
    <n v="0"/>
  </r>
  <r>
    <n v="14"/>
    <n v="0"/>
    <n v="0"/>
    <n v="0"/>
    <n v="0"/>
    <n v="0"/>
    <n v="0"/>
    <n v="0"/>
    <n v="0"/>
    <s v="000"/>
    <n v="0"/>
    <n v="0"/>
    <n v="29"/>
    <n v="2"/>
    <n v="0"/>
    <n v="0"/>
    <n v="0"/>
    <n v="0"/>
    <n v="0"/>
    <n v="29"/>
    <n v="0"/>
    <n v="29"/>
    <n v="0"/>
    <n v="0"/>
    <n v="0"/>
    <n v="0"/>
    <n v="0"/>
    <n v="0"/>
    <n v="0"/>
    <n v="0"/>
    <n v="0"/>
    <n v="0"/>
    <s v="0 - 0_x000a_0 - 0 - 0_x000a_"/>
    <x v="9"/>
    <n v="0"/>
  </r>
  <r>
    <n v="15"/>
    <n v="0"/>
    <n v="0"/>
    <n v="0"/>
    <n v="0"/>
    <n v="0"/>
    <n v="0"/>
    <n v="0"/>
    <n v="0"/>
    <s v="000"/>
    <n v="0"/>
    <n v="0"/>
    <n v="29"/>
    <n v="2"/>
    <n v="0"/>
    <n v="0"/>
    <n v="0"/>
    <n v="0"/>
    <n v="0"/>
    <n v="29"/>
    <n v="0"/>
    <n v="29"/>
    <n v="0"/>
    <n v="0"/>
    <n v="0"/>
    <n v="0"/>
    <n v="0"/>
    <n v="0"/>
    <n v="0"/>
    <n v="0"/>
    <n v="0"/>
    <n v="0"/>
    <s v="0 - 0_x000a_0 - 0 - 0_x000a_"/>
    <x v="9"/>
    <n v="0"/>
  </r>
  <r>
    <n v="16"/>
    <n v="0"/>
    <n v="0"/>
    <n v="0"/>
    <n v="0"/>
    <n v="0"/>
    <n v="0"/>
    <n v="0"/>
    <n v="0"/>
    <s v="000"/>
    <n v="0"/>
    <n v="0"/>
    <n v="29"/>
    <n v="2"/>
    <n v="0"/>
    <n v="0"/>
    <n v="0"/>
    <n v="0"/>
    <n v="0"/>
    <n v="29"/>
    <n v="0"/>
    <n v="29"/>
    <n v="0"/>
    <n v="0"/>
    <n v="0"/>
    <n v="0"/>
    <n v="0"/>
    <n v="0"/>
    <n v="0"/>
    <n v="0"/>
    <n v="0"/>
    <n v="0"/>
    <s v="0 - 0_x000a_0 - 0 - 0_x000a_"/>
    <x v="9"/>
    <n v="0"/>
  </r>
  <r>
    <n v="17"/>
    <n v="0"/>
    <n v="0"/>
    <n v="0"/>
    <n v="0"/>
    <n v="0"/>
    <n v="0"/>
    <n v="0"/>
    <n v="0"/>
    <s v="000"/>
    <n v="0"/>
    <n v="0"/>
    <n v="29"/>
    <n v="2"/>
    <n v="0"/>
    <n v="0"/>
    <n v="0"/>
    <n v="0"/>
    <n v="0"/>
    <n v="29"/>
    <n v="0"/>
    <n v="29"/>
    <n v="0"/>
    <n v="0"/>
    <n v="0"/>
    <n v="0"/>
    <n v="0"/>
    <n v="0"/>
    <n v="0"/>
    <n v="0"/>
    <n v="0"/>
    <n v="0"/>
    <s v="0 - 0_x000a_0 - 0 - 0_x000a_"/>
    <x v="9"/>
    <n v="0"/>
  </r>
  <r>
    <n v="18"/>
    <n v="0"/>
    <n v="0"/>
    <n v="0"/>
    <n v="0"/>
    <n v="0"/>
    <n v="0"/>
    <n v="0"/>
    <n v="0"/>
    <s v="000"/>
    <n v="0"/>
    <n v="0"/>
    <n v="29"/>
    <n v="2"/>
    <n v="0"/>
    <n v="0"/>
    <n v="0"/>
    <n v="0"/>
    <n v="0"/>
    <n v="29"/>
    <n v="0"/>
    <n v="29"/>
    <n v="0"/>
    <n v="0"/>
    <n v="0"/>
    <n v="0"/>
    <n v="0"/>
    <n v="0"/>
    <n v="0"/>
    <n v="0"/>
    <n v="0"/>
    <n v="0"/>
    <s v="0 - 0_x000a_0 - 0 - 0_x000a_"/>
    <x v="9"/>
    <n v="0"/>
  </r>
  <r>
    <n v="19"/>
    <n v="0"/>
    <n v="0"/>
    <n v="0"/>
    <n v="0"/>
    <n v="0"/>
    <n v="0"/>
    <n v="0"/>
    <n v="0"/>
    <s v="000"/>
    <n v="0"/>
    <n v="0"/>
    <n v="29"/>
    <n v="2"/>
    <n v="0"/>
    <n v="0"/>
    <n v="0"/>
    <n v="0"/>
    <n v="0"/>
    <n v="29"/>
    <n v="0"/>
    <n v="29"/>
    <n v="0"/>
    <n v="0"/>
    <n v="0"/>
    <n v="0"/>
    <n v="0"/>
    <n v="0"/>
    <n v="0"/>
    <n v="0"/>
    <n v="0"/>
    <n v="0"/>
    <s v="0 - 0_x000a_0 - 0 - 0_x000a_"/>
    <x v="9"/>
    <n v="0"/>
  </r>
  <r>
    <n v="20"/>
    <n v="0"/>
    <n v="0"/>
    <n v="0"/>
    <n v="0"/>
    <n v="0"/>
    <n v="0"/>
    <n v="0"/>
    <n v="0"/>
    <s v="000"/>
    <n v="0"/>
    <n v="0"/>
    <n v="29"/>
    <n v="2"/>
    <n v="0"/>
    <n v="0"/>
    <n v="0"/>
    <n v="0"/>
    <n v="0"/>
    <n v="29"/>
    <n v="0"/>
    <n v="29"/>
    <n v="0"/>
    <n v="0"/>
    <n v="0"/>
    <n v="0"/>
    <n v="0"/>
    <n v="0"/>
    <n v="0"/>
    <n v="0"/>
    <n v="0"/>
    <n v="0"/>
    <s v="0 - 0_x000a_0 - 0 - 0_x000a_"/>
    <x v="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27DA1D-3883-4FD7-90E5-347F1B83797D}" name="Tableau croisé dynamique4" cacheId="1"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rowHeaderCaption="Rubriques">
  <location ref="A14:B24" firstHeaderRow="1" firstDataRow="1" firstDataCol="1"/>
  <pivotFields count="35">
    <pivotField outline="0" showAll="0"/>
    <pivotField showAll="0"/>
    <pivotField showAll="0"/>
    <pivotField showAll="0"/>
    <pivotField showAll="0"/>
    <pivotField showAll="0"/>
    <pivotField showAll="0"/>
    <pivotField showAll="0"/>
    <pivotField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showAll="0"/>
    <pivotField name="Prestations" axis="axisRow" showAll="0" includeNewItemsInFilter="1">
      <items count="11">
        <item h="1" x="9"/>
        <item x="0"/>
        <item x="1"/>
        <item x="2"/>
        <item x="3"/>
        <item x="4"/>
        <item x="5"/>
        <item x="6"/>
        <item x="7"/>
        <item x="8"/>
        <item t="default"/>
      </items>
    </pivotField>
    <pivotField dataField="1" numFmtId="164" showAll="0"/>
  </pivotFields>
  <rowFields count="1">
    <field x="33"/>
  </rowFields>
  <rowItems count="10">
    <i>
      <x v="1"/>
    </i>
    <i>
      <x v="2"/>
    </i>
    <i>
      <x v="3"/>
    </i>
    <i>
      <x v="4"/>
    </i>
    <i>
      <x v="5"/>
    </i>
    <i>
      <x v="6"/>
    </i>
    <i>
      <x v="7"/>
    </i>
    <i>
      <x v="8"/>
    </i>
    <i>
      <x v="9"/>
    </i>
    <i t="grand">
      <x/>
    </i>
  </rowItems>
  <colItems count="1">
    <i/>
  </colItems>
  <dataFields count="1">
    <dataField name="Montants CFA" fld="34" baseField="33" baseItem="4" numFmtId="164"/>
  </dataFields>
  <formats count="15">
    <format dxfId="91">
      <pivotArea type="all" dataOnly="0" outline="0" fieldPosition="0"/>
    </format>
    <format dxfId="90">
      <pivotArea outline="0" collapsedLevelsAreSubtotals="1" fieldPosition="0"/>
    </format>
    <format dxfId="89">
      <pivotArea field="33" type="button" dataOnly="0" labelOnly="1" outline="0" axis="axisRow" fieldPosition="0"/>
    </format>
    <format dxfId="88">
      <pivotArea dataOnly="0" labelOnly="1" fieldPosition="0">
        <references count="1">
          <reference field="33" count="0"/>
        </references>
      </pivotArea>
    </format>
    <format dxfId="87">
      <pivotArea dataOnly="0" labelOnly="1" grandRow="1" outline="0" fieldPosition="0"/>
    </format>
    <format dxfId="86">
      <pivotArea dataOnly="0" labelOnly="1" outline="0" axis="axisValues" fieldPosition="0"/>
    </format>
    <format dxfId="85">
      <pivotArea outline="0" collapsedLevelsAreSubtotals="1" fieldPosition="0"/>
    </format>
    <format dxfId="84">
      <pivotArea type="all" dataOnly="0" outline="0" fieldPosition="0"/>
    </format>
    <format dxfId="83">
      <pivotArea outline="0" collapsedLevelsAreSubtotals="1" fieldPosition="0"/>
    </format>
    <format dxfId="82">
      <pivotArea field="33" type="button" dataOnly="0" labelOnly="1" outline="0" axis="axisRow" fieldPosition="0"/>
    </format>
    <format dxfId="81">
      <pivotArea dataOnly="0" labelOnly="1" fieldPosition="0">
        <references count="1">
          <reference field="33" count="0"/>
        </references>
      </pivotArea>
    </format>
    <format dxfId="80">
      <pivotArea dataOnly="0" labelOnly="1" grandRow="1" outline="0" fieldPosition="0"/>
    </format>
    <format dxfId="79">
      <pivotArea dataOnly="0" labelOnly="1" outline="0" axis="axisValues" fieldPosition="0"/>
    </format>
    <format dxfId="78">
      <pivotArea dataOnly="0" labelOnly="1" outline="0" axis="axisValues" fieldPosition="0"/>
    </format>
    <format dxfId="77">
      <pivotArea field="33"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8255B5-4DDE-4295-9530-3CA26A3572C3}" name="Tableau croisé dynamique1" cacheId="0"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location ref="B15:C30" firstHeaderRow="1" firstDataRow="1" firstDataCol="1"/>
  <pivotFields count="35">
    <pivotField showAll="0"/>
    <pivotField axis="axisRow" multipleItemSelectionAllowed="1" showAll="0" defaultSubtotal="0">
      <items count="10">
        <item h="1" x="9"/>
        <item x="0"/>
        <item x="1"/>
        <item x="2"/>
        <item x="3"/>
        <item x="4"/>
        <item x="5"/>
        <item x="6"/>
        <item h="1" x="7"/>
        <item h="1" x="8"/>
      </items>
    </pivotField>
    <pivotField showAll="0"/>
    <pivotField showAll="0"/>
    <pivotField showAll="0"/>
    <pivotField showAll="0"/>
    <pivotField showAll="0"/>
    <pivotField showAll="0"/>
    <pivotField showAll="0"/>
    <pivotField showAll="0"/>
    <pivotField showAll="0"/>
    <pivotField showAll="0"/>
    <pivotField numFmtId="164" showAll="0"/>
    <pivotField numFmtId="164" showAll="0"/>
    <pivotField numFmtId="164" showAll="0"/>
    <pivotField showAll="0"/>
    <pivotField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showAll="0"/>
    <pivotField showAll="0"/>
    <pivotField showAll="0"/>
    <pivotField showAll="0"/>
    <pivotField axis="axisRow" subtotalTop="0" multipleItemSelectionAllowed="1" showAll="0" defaultSubtotal="0">
      <items count="18">
        <item m="1" x="11"/>
        <item m="1" x="14"/>
        <item m="1" x="15"/>
        <item m="1" x="12"/>
        <item m="1" x="16"/>
        <item m="1" x="13"/>
        <item m="1" x="17"/>
        <item m="1" x="10"/>
        <item x="0"/>
        <item x="1"/>
        <item x="2"/>
        <item x="3"/>
        <item x="4"/>
        <item x="5"/>
        <item x="6"/>
        <item x="7"/>
        <item x="9"/>
        <item x="8"/>
      </items>
    </pivotField>
    <pivotField showAll="0"/>
    <pivotField dataField="1" multipleItemSelectionAllowed="1" showAll="0"/>
  </pivotFields>
  <rowFields count="2">
    <field x="1"/>
    <field x="32"/>
  </rowFields>
  <rowItems count="15">
    <i>
      <x v="1"/>
    </i>
    <i r="1">
      <x v="8"/>
    </i>
    <i>
      <x v="2"/>
    </i>
    <i r="1">
      <x v="9"/>
    </i>
    <i>
      <x v="3"/>
    </i>
    <i r="1">
      <x v="10"/>
    </i>
    <i>
      <x v="4"/>
    </i>
    <i r="1">
      <x v="11"/>
    </i>
    <i>
      <x v="5"/>
    </i>
    <i r="1">
      <x v="12"/>
    </i>
    <i>
      <x v="6"/>
    </i>
    <i r="1">
      <x v="13"/>
    </i>
    <i>
      <x v="7"/>
    </i>
    <i r="1">
      <x v="14"/>
    </i>
    <i t="grand">
      <x/>
    </i>
  </rowItems>
  <colItems count="1">
    <i/>
  </colItems>
  <dataFields count="1">
    <dataField name="Montant" fld="34" baseField="1" baseItem="1"/>
  </dataFields>
  <formats count="24">
    <format dxfId="76">
      <pivotArea dataOnly="0" labelOnly="1" fieldPosition="0">
        <references count="2">
          <reference field="1" count="1" selected="0">
            <x v="0"/>
          </reference>
          <reference field="32" count="1">
            <x v="2"/>
          </reference>
        </references>
      </pivotArea>
    </format>
    <format dxfId="75">
      <pivotArea type="all" dataOnly="0" outline="0" fieldPosition="0"/>
    </format>
    <format dxfId="74">
      <pivotArea outline="0" collapsedLevelsAreSubtotals="1" fieldPosition="0"/>
    </format>
    <format dxfId="73">
      <pivotArea field="1" type="button" dataOnly="0" labelOnly="1" outline="0" axis="axisRow" fieldPosition="0"/>
    </format>
    <format dxfId="72">
      <pivotArea dataOnly="0" labelOnly="1" fieldPosition="0">
        <references count="1">
          <reference field="1" count="0"/>
        </references>
      </pivotArea>
    </format>
    <format dxfId="71">
      <pivotArea dataOnly="0" labelOnly="1" grandRow="1" outline="0" fieldPosition="0"/>
    </format>
    <format dxfId="70">
      <pivotArea dataOnly="0" labelOnly="1" fieldPosition="0">
        <references count="2">
          <reference field="1" count="1" selected="0">
            <x v="0"/>
          </reference>
          <reference field="32" count="1">
            <x v="2"/>
          </reference>
        </references>
      </pivotArea>
    </format>
    <format dxfId="69">
      <pivotArea dataOnly="0" labelOnly="1" outline="0" axis="axisValues" fieldPosition="0"/>
    </format>
    <format dxfId="68">
      <pivotArea outline="0" collapsedLevelsAreSubtotals="1" fieldPosition="0"/>
    </format>
    <format dxfId="67">
      <pivotArea dataOnly="0" labelOnly="1" outline="0" axis="axisValues" fieldPosition="0"/>
    </format>
    <format dxfId="66">
      <pivotArea outline="0" collapsedLevelsAreSubtotals="1" fieldPosition="0"/>
    </format>
    <format dxfId="65">
      <pivotArea dataOnly="0" labelOnly="1" grandRow="1" outline="0" fieldPosition="0"/>
    </format>
    <format dxfId="64">
      <pivotArea type="all" dataOnly="0" outline="0" fieldPosition="0"/>
    </format>
    <format dxfId="63">
      <pivotArea outline="0" collapsedLevelsAreSubtotals="1" fieldPosition="0"/>
    </format>
    <format dxfId="62">
      <pivotArea field="1" type="button" dataOnly="0" labelOnly="1" outline="0" axis="axisRow" fieldPosition="0"/>
    </format>
    <format dxfId="61">
      <pivotArea dataOnly="0" labelOnly="1" fieldPosition="0">
        <references count="1">
          <reference field="1" count="0"/>
        </references>
      </pivotArea>
    </format>
    <format dxfId="60">
      <pivotArea dataOnly="0" labelOnly="1" grandRow="1" outline="0"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field="1" type="button" dataOnly="0" labelOnly="1" outline="0" axis="axisRow" fieldPosition="0"/>
    </format>
    <format dxfId="55">
      <pivotArea dataOnly="0" labelOnly="1" fieldPosition="0">
        <references count="1">
          <reference field="1" count="0"/>
        </references>
      </pivotArea>
    </format>
    <format dxfId="54">
      <pivotArea dataOnly="0" labelOnly="1" grandRow="1" outline="0" fieldPosition="0"/>
    </format>
    <format dxfId="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E7DBF9-F5B4-459D-8C41-2C9E7E9959F7}" name="Tableau11" displayName="Tableau11" ref="C13:AK33" totalsRowShown="0" headerRowDxfId="52" dataDxfId="50" headerRowBorderDxfId="51" tableBorderDxfId="49" totalsRowBorderDxfId="48" dataCellStyle="Milliers">
  <autoFilter ref="C13:AK33" xr:uid="{25E7DBF9-F5B4-459D-8C41-2C9E7E9959F7}"/>
  <tableColumns count="35">
    <tableColumn id="1" xr3:uid="{469D327E-5008-4963-9EC4-76DB5A3F522F}" name="N° " dataDxfId="47">
      <calculatedColumnFormula>Données!C14</calculatedColumnFormula>
    </tableColumn>
    <tableColumn id="2" xr3:uid="{17C5A3AD-F0FF-4C11-92D7-03B2E4B5C580}" name="Numero de Conteneur" dataDxfId="46">
      <calculatedColumnFormula>Données!D14</calculatedColumnFormula>
    </tableColumn>
    <tableColumn id="3" xr3:uid="{C7B44885-AA30-4F08-A088-99FB9EB2D194}" name="Sens" dataDxfId="45">
      <calculatedColumnFormula>Données!E14</calculatedColumnFormula>
    </tableColumn>
    <tableColumn id="4" xr3:uid="{029ECBAF-9998-47E3-8AD0-137629A9B616}" name="Taille" dataDxfId="44">
      <calculatedColumnFormula>Données!F14</calculatedColumnFormula>
    </tableColumn>
    <tableColumn id="5" xr3:uid="{CCDC719A-16A0-4C76-9618-0F5FEBFAD9D1}" name="Dry ou Reefer" dataDxfId="43">
      <calculatedColumnFormula>Données!G14</calculatedColumnFormula>
    </tableColumn>
    <tableColumn id="6" xr3:uid="{1601304C-BDCD-43CF-8BB4-787D877537D4}" name="Poids (en Tonnes)" dataDxfId="42">
      <calculatedColumnFormula>Données!H14</calculatedColumnFormula>
    </tableColumn>
    <tableColumn id="7" xr3:uid="{08F4F5D0-39A8-4FEA-8BD5-DE655D45164F}" name="Statut OOG" dataDxfId="41">
      <calculatedColumnFormula>Données!I14</calculatedColumnFormula>
    </tableColumn>
    <tableColumn id="8" xr3:uid="{D4A41D19-AAE0-46E5-9E0D-FF156B832280}" name="Statut Dangereux" dataDxfId="40">
      <calculatedColumnFormula>Données!J14</calculatedColumnFormula>
    </tableColumn>
    <tableColumn id="9" xr3:uid="{1A684846-4954-4704-869D-6E39B0C3C441}" name="Catégorie de marchandise" dataDxfId="39">
      <calculatedColumnFormula>Données!K14</calculatedColumnFormula>
    </tableColumn>
    <tableColumn id="10" xr3:uid="{F20A3C9F-1D61-423D-943A-F68BF25C621A}" name="cle" dataDxfId="38">
      <calculatedColumnFormula>E14&amp;F14&amp;K14</calculatedColumnFormula>
    </tableColumn>
    <tableColumn id="11" xr3:uid="{5079476F-A5C4-4CEB-B5DE-6B555834AAC4}" name="Acconage" dataDxfId="37" dataCellStyle="Milliers">
      <calculatedColumnFormula>IF(OR(D14=0,L14="000"),0,INDEX(Tarifs!$C$14:$P$29,MATCH(L14,Tarifs!$G$14:$G$29,0),6))</calculatedColumnFormula>
    </tableColumn>
    <tableColumn id="12" xr3:uid="{5FEF7B4B-2ACC-47A3-AAAC-F39DAB05E79F}" name="Relevage" dataDxfId="36" dataCellStyle="Milliers">
      <calculatedColumnFormula>IF(OR(D14=0,L14="000"),0,INDEX(Tarifs!$C$14:$P$29,MATCH(L14,Tarifs!$G$14:$G$29,0),7))</calculatedColumnFormula>
    </tableColumn>
    <tableColumn id="13" xr3:uid="{E813A58D-2106-4C55-AAAF-FE3F1059D894}" name="Sejour Total" dataDxfId="35" dataCellStyle="Milliers">
      <calculatedColumnFormula>$E$7-$E$6+1</calculatedColumnFormula>
    </tableColumn>
    <tableColumn id="14" xr3:uid="{091FEBDF-A716-473C-95E5-D0158F10D889}" name="Franchise Branchement" dataDxfId="34" dataCellStyle="Milliers"/>
    <tableColumn id="15" xr3:uid="{02A79CE7-13CB-47CE-BC40-09715C44F823}" name="Branchement Frigo" dataDxfId="33" dataCellStyle="Milliers">
      <calculatedColumnFormula>IF(G14="Reefer",INDEX(Tarifs!$C$14:$P$29,MATCH(L14,Tarifs!$G$14:$G$29,0),8)*(O14-P14),0)</calculatedColumnFormula>
    </tableColumn>
    <tableColumn id="16" xr3:uid="{7947D606-1F95-4FC6-A698-295610C3A9B4}" name="Majoration Lourd" dataDxfId="32" dataCellStyle="Milliers">
      <calculatedColumnFormula>IF(OR(D14=0,L14="000"),0,IF(OR(K14=Tarifs!$F$15,K14=Tarifs!$F$16,K14=Tarifs!$F$21,K14=Tarifs!$F$22,K14=Tarifs!$F$26,K14=Tarifs!$F$29)="FAUX",0,IF(OR(AND(LEFT(F14,2)="20",H14&lt;=15),AND(LEFT(F14,2)="40",H14&lt;=26)),0,0.3*M14)))</calculatedColumnFormula>
    </tableColumn>
    <tableColumn id="17" xr3:uid="{8E2061F8-D4FC-4803-B861-18DEADFFF580}" name="Majoration Dangereux" dataDxfId="31" dataCellStyle="Milliers">
      <calculatedColumnFormula>IF(J14="Non",0,0.5*M14)</calculatedColumnFormula>
    </tableColumn>
    <tableColumn id="18" xr3:uid="{A042583F-1260-4394-A954-BA2818A3416A}" name="Majoration Hors Gabarit" dataDxfId="30" dataCellStyle="Milliers">
      <calculatedColumnFormula>IF(I14="Non",0,0.5*M14)</calculatedColumnFormula>
    </tableColumn>
    <tableColumn id="19" xr3:uid="{86A4BB17-4E97-47F2-9CCA-8CEAAED2CBF8}" name="calcul stationnement" dataDxfId="29" dataCellStyle="Milliers">
      <calculatedColumnFormula>IF(OR(E14="Import_Local",E14="Import_Transit"),1,0)</calculatedColumnFormula>
    </tableColumn>
    <tableColumn id="20" xr3:uid="{3B4D7ED6-FB15-44D1-A61F-0F54937E0C6A}" name="sejour stationnement total" dataDxfId="28" dataCellStyle="Milliers">
      <calculatedColumnFormula>$E$7-$E$6+1</calculatedColumnFormula>
    </tableColumn>
    <tableColumn id="21" xr3:uid="{77D18581-74C4-49FC-B148-2A43A1BA1B61}" name="Franchise stationnement" dataDxfId="27" dataCellStyle="Milliers">
      <calculatedColumnFormula>IF(E14="Import_Local",11,IF(E14="Import_Transit",21,0))</calculatedColumnFormula>
    </tableColumn>
    <tableColumn id="22" xr3:uid="{6B3C7C2D-DE08-456A-A7EE-C663741B23C8}" name="sejour hors franchise" dataDxfId="26" dataCellStyle="Milliers">
      <calculatedColumnFormula>IF(V14-W14&lt;=0,0,V14-W14)</calculatedColumnFormula>
    </tableColumn>
    <tableColumn id="23" xr3:uid="{5401CD19-2785-4E40-BD3A-E63AD746EEE9}" name="Stat1" dataDxfId="25" dataCellStyle="Milliers">
      <calculatedColumnFormula>IF(U14=1,IF(X14&lt;=5,X14,5),0)</calculatedColumnFormula>
    </tableColumn>
    <tableColumn id="24" xr3:uid="{806E16E9-FD3E-4C20-8E11-73A3181AF641}" name="Stat2" dataDxfId="24" dataCellStyle="Milliers">
      <calculatedColumnFormula>IF(U14=1,IF(X14&lt;=5,0,IF(X14-5&lt;=10,X14-5,10)),0)</calculatedColumnFormula>
    </tableColumn>
    <tableColumn id="25" xr3:uid="{74ED5652-CA5F-44F5-8454-EE3D9CC8E1D0}" name="Stat3" dataDxfId="23" dataCellStyle="Milliers">
      <calculatedColumnFormula>IF(U14=1,IF(X14&lt;=15,0,X14-15),0)</calculatedColumnFormula>
    </tableColumn>
    <tableColumn id="26" xr3:uid="{B7C41F56-0970-4E5A-840E-17401E5708AC}" name="Stationnement 1-5" dataDxfId="22" dataCellStyle="Milliers">
      <calculatedColumnFormula>850*Y14</calculatedColumnFormula>
    </tableColumn>
    <tableColumn id="27" xr3:uid="{04E55F4E-3753-446A-8AD3-C0570BE65EE7}" name="Stationnement 6-15" dataDxfId="21" dataCellStyle="Milliers">
      <calculatedColumnFormula>1250*Z14</calculatedColumnFormula>
    </tableColumn>
    <tableColumn id="28" xr3:uid="{F01E64A5-CE00-4E6D-AB08-B5033DC670F8}" name="Stationnement 16" dataDxfId="20" dataCellStyle="Milliers">
      <calculatedColumnFormula>1850*AA14</calculatedColumnFormula>
    </tableColumn>
    <tableColumn id="29" xr3:uid="{58F94FB6-C0F8-4847-AB6C-264B7FC54393}" name="Total Stationnement" dataDxfId="19" dataCellStyle="Milliers">
      <calculatedColumnFormula>+AD14+AC14+AB14</calculatedColumnFormula>
    </tableColumn>
    <tableColumn id="30" xr3:uid="{B00A4DC1-5D6A-4C29-923A-6D9476E232BA}" name="Stationnement CIT" dataDxfId="18" dataCellStyle="Milliers">
      <calculatedColumnFormula>+AE14*0.3</calculatedColumnFormula>
    </tableColumn>
    <tableColumn id="31" xr3:uid="{1CF242FD-F371-411F-A3C2-D90A7420AFCF}" name="Stationnement OIC" dataDxfId="17" dataCellStyle="Milliers">
      <calculatedColumnFormula>+AE14*0.2</calculatedColumnFormula>
    </tableColumn>
    <tableColumn id="32" xr3:uid="{15A979C2-1E4A-49BB-93A0-350BB3C65DFA}" name="Stationnement PAA" dataDxfId="16" dataCellStyle="Milliers">
      <calculatedColumnFormula>+AE14*0.5</calculatedColumnFormula>
    </tableColumn>
    <tableColumn id="33" xr3:uid="{CEB5BC00-C791-4FBA-B42E-C6F7ECF55B8F}" name="Prestation" dataDxfId="15">
      <calculatedColumnFormula>D14&amp;" - "&amp;E14&amp;CHAR(10)&amp;F14&amp;" - "&amp;G14&amp;" - "&amp;K14&amp;CHAR(10)&amp;IF(M14=0,"",$M$13&amp;" - "&amp;M14&amp;CHAR(10))&amp;IF(N14=0,"",$N$13&amp;" - "&amp;N14&amp;CHAR(10))&amp;IF(Q14=0,"",$Q$13&amp;" - "&amp;Q14&amp;CHAR(10))&amp;IF(R14=0,"",$R$13&amp;" - "&amp;R14&amp;CHAR(10))&amp;IF(S14=0,"",$S$13&amp;" - "&amp;S14&amp;CHAR(10))&amp;IF(T14=0,"",$T$13&amp;" - "&amp;T14&amp;CHAR(10))&amp;IF(AF14=0,"",$AF$13&amp;" - "&amp;AF14&amp;CHAR(10))&amp;IF(AG14=0,"",$AG$13&amp;" - "&amp;AG14&amp;CHAR(10))&amp;IF(AH14=0,"",$AH$13&amp;" - "&amp;AH14&amp;CHAR(10))</calculatedColumnFormula>
    </tableColumn>
    <tableColumn id="35" xr3:uid="{DF1194FA-592A-46C9-B5FC-7921A2C8D78F}" name="Prestation1" dataDxfId="14">
      <calculatedColumnFormula>IF(OR(D14=0,E14=0,F14=0,G14=0,H14=0,I14=0,J14=0,K14=0),"",D14&amp;" - "&amp;E14&amp;CHAR(10)&amp;F14&amp;" - "&amp;G14&amp;" - "&amp;K14&amp;CHAR(10)&amp;IF(M14=0,"",$M$13&amp;" - "&amp;M14&amp;CHAR(10))&amp;IF(N14=0,"",$N$13&amp;" - "&amp;N14&amp;CHAR(10))&amp;IF(Q14=0,"",$Q$13&amp;" - "&amp;Q14&amp;CHAR(10))&amp;IF(R14=0,"",$R$13&amp;" - "&amp;R14&amp;CHAR(10))&amp;IF(S14=0,"",$S$13&amp;" - "&amp;S14&amp;CHAR(10))&amp;IF(T14=0,"",$T$13&amp;" - "&amp;T14&amp;CHAR(10))&amp;IF(AF14=0,"",$AF$13&amp;" - "&amp;AF14&amp;CHAR(10))&amp;IF(AG14=0,"",$AG$13&amp;" - "&amp;AG14&amp;CHAR(10))&amp;IF(AH14=0,"",$AH$13&amp;" - "&amp;AH14&amp;CHAR(10)))</calculatedColumnFormula>
    </tableColumn>
    <tableColumn id="34" xr3:uid="{43BAA9A9-8F29-4809-BC6F-90633D4F14CA}" name="Total" dataDxfId="13">
      <calculatedColumnFormula>+AH14+AG14+AF14+T14+S14+R14+Q14+N14+M14</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4AE2EDD-7057-4D57-88A3-B5C5ABFDCDA8}" name="Tableau10" displayName="Tableau10" ref="F15:F17" totalsRowShown="0">
  <autoFilter ref="F15:F17" xr:uid="{34AE2EDD-7057-4D57-88A3-B5C5ABFDCDA8}"/>
  <tableColumns count="1">
    <tableColumn id="1" xr3:uid="{58DB1B8A-F1ED-4DD9-B79A-929AC5683C80}" name="Dangereux"/>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B3A6B3-8140-4E84-BE95-FC72F919975E}" name="Tableau1" displayName="Tableau1" ref="B3:B7" totalsRowShown="0">
  <autoFilter ref="B3:B7" xr:uid="{A0B3A6B3-8140-4E84-BE95-FC72F919975E}"/>
  <tableColumns count="1">
    <tableColumn id="1" xr3:uid="{74A5A41F-D4DB-42A4-9DAF-4115242C178F}" name="Sen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098322-801E-4739-B68F-DFA402ACF64D}" name="Tableau3" displayName="Tableau3" ref="D3:D6" totalsRowShown="0" tableBorderDxfId="12">
  <autoFilter ref="D3:D6" xr:uid="{BA098322-801E-4739-B68F-DFA402ACF64D}"/>
  <tableColumns count="1">
    <tableColumn id="1" xr3:uid="{7D8CAACD-F8E0-4B79-8688-E92A0FBD360B}" name="Import_Loc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4B7C33D-9B87-4D80-9906-D8ADF3688ACB}" name="Tableau4" displayName="Tableau4" ref="D8:D9" totalsRowShown="0" headerRowDxfId="11" dataDxfId="9" headerRowBorderDxfId="10" tableBorderDxfId="8" totalsRowBorderDxfId="7">
  <autoFilter ref="D8:D9" xr:uid="{C4B7C33D-9B87-4D80-9906-D8ADF3688ACB}"/>
  <tableColumns count="1">
    <tableColumn id="1" xr3:uid="{8E9AD635-229E-45AD-B2AB-64EE5393FCC4}" name="Import_Transit"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F59835-B706-40E3-A157-261D38DE4F3C}" name="Tableau5" displayName="Tableau5" ref="D11:D14" totalsRowShown="0" dataDxfId="5" tableBorderDxfId="4">
  <autoFilter ref="D11:D14" xr:uid="{03F59835-B706-40E3-A157-261D38DE4F3C}"/>
  <tableColumns count="1">
    <tableColumn id="1" xr3:uid="{67E6E75D-826A-4A88-BE65-EC2E81035538}" name="Export_Local"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451C48-0290-41FB-B36E-525CCDAB0834}" name="Tableau6" displayName="Tableau6" ref="D16:D17" totalsRowShown="0" dataDxfId="2" tableBorderDxfId="1">
  <autoFilter ref="D16:D17" xr:uid="{37451C48-0290-41FB-B36E-525CCDAB0834}"/>
  <tableColumns count="1">
    <tableColumn id="1" xr3:uid="{0D70EE51-3731-4769-B979-DDBA4E5A634E}" name="Export_Transit"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79B0A29-88A2-4B87-93EE-90BE4BCF86CD}" name="Tableau7" displayName="Tableau7" ref="F3:F5" totalsRowShown="0">
  <autoFilter ref="F3:F5" xr:uid="{779B0A29-88A2-4B87-93EE-90BE4BCF86CD}"/>
  <tableColumns count="1">
    <tableColumn id="1" xr3:uid="{CF4B2746-B3FF-4AB9-A121-E7ABE1DBA850}" name="Taill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626E6C2-5F59-40BC-AC9E-68FAD16B8E57}" name="Tableau8" displayName="Tableau8" ref="F7:F9" totalsRowShown="0">
  <autoFilter ref="F7:F9" xr:uid="{C626E6C2-5F59-40BC-AC9E-68FAD16B8E57}"/>
  <tableColumns count="1">
    <tableColumn id="1" xr3:uid="{CBFB854C-4389-4684-A181-5215083BBB31}" name="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6D96557-3262-42CB-BB12-6495C52B9978}" name="Tableau9" displayName="Tableau9" ref="F11:F13" totalsRowShown="0">
  <autoFilter ref="F11:F13" xr:uid="{76D96557-3262-42CB-BB12-6495C52B9978}"/>
  <tableColumns count="1">
    <tableColumn id="1" xr3:uid="{8842F384-A049-4D14-BA25-942E93792F32}" name="OOG"/>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165C2-0A62-4431-8003-E3B7BF73DED4}">
  <sheetPr codeName="Feuil1"/>
  <dimension ref="A1"/>
  <sheetViews>
    <sheetView workbookViewId="0">
      <selection activeCell="D28" sqref="D28"/>
    </sheetView>
  </sheetViews>
  <sheetFormatPr baseColWidth="10" defaultRowHeight="14.5" x14ac:dyDescent="0.35"/>
  <sheetData/>
  <sheetProtection algorithmName="SHA-512" hashValue="B9uJxB8fZtSwUu7ahQ/OZQnxL/RwNBiwUr19dB8if+WMWjWvYveeLfdnlmgCanhiHZ8rcrzyquYpyoMd5MVS/A==" saltValue="kWnTAhJfB7UWL8CCfx3KqA==" spinCount="100000" sheet="1" objects="1" scenarios="1"/>
  <pageMargins left="0.7" right="0.7" top="0.75" bottom="0.75" header="0.3" footer="0.3"/>
  <headerFooter>
    <oddFooter>&amp;L_x000D_&amp;1#&amp;"Calibri"&amp;10&amp;K000000 Sensitivity: Internal</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07CAA-8584-4AB8-88FE-B597857B1EC4}">
  <sheetPr codeName="Feuil2"/>
  <dimension ref="C1:K33"/>
  <sheetViews>
    <sheetView tabSelected="1" workbookViewId="0">
      <selection activeCell="J3" sqref="J3"/>
    </sheetView>
  </sheetViews>
  <sheetFormatPr baseColWidth="10" defaultRowHeight="14.5" x14ac:dyDescent="0.35"/>
  <cols>
    <col min="1" max="1" width="4.36328125" customWidth="1"/>
    <col min="2" max="2" width="4.6328125" customWidth="1"/>
    <col min="3" max="3" width="6.453125" customWidth="1"/>
    <col min="4" max="4" width="22.08984375" customWidth="1"/>
    <col min="5" max="5" width="15.6328125" customWidth="1"/>
    <col min="6" max="6" width="11.08984375" customWidth="1"/>
    <col min="7" max="7" width="11.90625" customWidth="1"/>
    <col min="8" max="8" width="11.54296875" customWidth="1"/>
    <col min="9" max="9" width="6.81640625" customWidth="1"/>
    <col min="10" max="10" width="10.6328125" customWidth="1"/>
    <col min="11" max="11" width="61.54296875" bestFit="1" customWidth="1"/>
  </cols>
  <sheetData>
    <row r="1" spans="3:11" x14ac:dyDescent="0.35">
      <c r="E1" s="52"/>
      <c r="F1" s="53"/>
    </row>
    <row r="4" spans="3:11" x14ac:dyDescent="0.35">
      <c r="C4" s="54" t="s">
        <v>13</v>
      </c>
      <c r="D4" s="54"/>
      <c r="E4" s="53" t="s">
        <v>611</v>
      </c>
      <c r="F4" s="53"/>
    </row>
    <row r="5" spans="3:11" x14ac:dyDescent="0.35">
      <c r="C5" s="54" t="s">
        <v>14</v>
      </c>
      <c r="D5" s="54"/>
      <c r="E5" s="53" t="s">
        <v>612</v>
      </c>
      <c r="F5" s="53"/>
    </row>
    <row r="6" spans="3:11" x14ac:dyDescent="0.35">
      <c r="C6" s="54" t="s">
        <v>15</v>
      </c>
      <c r="D6" s="54"/>
      <c r="E6" s="52">
        <v>44967</v>
      </c>
      <c r="F6" s="53"/>
      <c r="G6" s="25" t="s">
        <v>607</v>
      </c>
    </row>
    <row r="7" spans="3:11" x14ac:dyDescent="0.35">
      <c r="C7" s="54" t="s">
        <v>16</v>
      </c>
      <c r="D7" s="54"/>
      <c r="E7" s="52">
        <v>44995</v>
      </c>
      <c r="F7" s="53"/>
      <c r="G7" s="25" t="s">
        <v>607</v>
      </c>
    </row>
    <row r="8" spans="3:11" x14ac:dyDescent="0.35">
      <c r="C8" s="54" t="s">
        <v>542</v>
      </c>
      <c r="D8" s="54"/>
      <c r="E8" s="53" t="s">
        <v>613</v>
      </c>
      <c r="F8" s="53"/>
    </row>
    <row r="9" spans="3:11" x14ac:dyDescent="0.35">
      <c r="C9" s="54" t="s">
        <v>543</v>
      </c>
      <c r="D9" s="54"/>
      <c r="E9" s="53" t="s">
        <v>614</v>
      </c>
      <c r="F9" s="53"/>
    </row>
    <row r="13" spans="3:11" s="11" customFormat="1" ht="26.15" customHeight="1" x14ac:dyDescent="0.35">
      <c r="C13" s="49" t="s">
        <v>1</v>
      </c>
      <c r="D13" s="48" t="s">
        <v>0</v>
      </c>
      <c r="E13" s="48" t="s">
        <v>2</v>
      </c>
      <c r="F13" s="48" t="s">
        <v>3</v>
      </c>
      <c r="G13" s="48" t="s">
        <v>6</v>
      </c>
      <c r="H13" s="48" t="s">
        <v>587</v>
      </c>
      <c r="I13" s="48" t="s">
        <v>11</v>
      </c>
      <c r="J13" s="48" t="s">
        <v>12</v>
      </c>
      <c r="K13" s="48" t="s">
        <v>533</v>
      </c>
    </row>
    <row r="14" spans="3:11" ht="15" thickBot="1" x14ac:dyDescent="0.4">
      <c r="C14" s="50">
        <v>1</v>
      </c>
      <c r="D14" s="26"/>
      <c r="E14" s="2"/>
      <c r="F14" s="3"/>
      <c r="G14" s="2"/>
      <c r="H14" s="2"/>
      <c r="I14" s="2"/>
      <c r="J14" s="2"/>
      <c r="K14" s="1"/>
    </row>
    <row r="15" spans="3:11" ht="15" thickBot="1" x14ac:dyDescent="0.4">
      <c r="C15" s="50">
        <v>2</v>
      </c>
      <c r="D15" s="26"/>
      <c r="E15" s="2"/>
      <c r="F15" s="3"/>
      <c r="G15" s="2"/>
      <c r="H15" s="2"/>
      <c r="I15" s="2"/>
      <c r="J15" s="2"/>
      <c r="K15" s="1"/>
    </row>
    <row r="16" spans="3:11" ht="15" thickBot="1" x14ac:dyDescent="0.4">
      <c r="C16" s="50">
        <v>3</v>
      </c>
      <c r="D16" s="26"/>
      <c r="E16" s="2"/>
      <c r="F16" s="3"/>
      <c r="G16" s="2"/>
      <c r="H16" s="2"/>
      <c r="I16" s="2"/>
      <c r="J16" s="2"/>
      <c r="K16" s="1"/>
    </row>
    <row r="17" spans="3:11" ht="15" thickBot="1" x14ac:dyDescent="0.4">
      <c r="C17" s="50">
        <v>4</v>
      </c>
      <c r="D17" s="26"/>
      <c r="E17" s="2"/>
      <c r="F17" s="3"/>
      <c r="G17" s="2"/>
      <c r="H17" s="2"/>
      <c r="I17" s="2"/>
      <c r="J17" s="2"/>
      <c r="K17" s="1"/>
    </row>
    <row r="18" spans="3:11" ht="15" thickBot="1" x14ac:dyDescent="0.4">
      <c r="C18" s="50">
        <v>5</v>
      </c>
      <c r="D18" s="26"/>
      <c r="E18" s="2"/>
      <c r="F18" s="3"/>
      <c r="G18" s="2"/>
      <c r="H18" s="2"/>
      <c r="I18" s="2"/>
      <c r="J18" s="2"/>
      <c r="K18" s="1"/>
    </row>
    <row r="19" spans="3:11" ht="15" thickBot="1" x14ac:dyDescent="0.4">
      <c r="C19" s="50">
        <v>6</v>
      </c>
      <c r="D19" s="26"/>
      <c r="E19" s="2"/>
      <c r="F19" s="3"/>
      <c r="G19" s="2"/>
      <c r="H19" s="2"/>
      <c r="I19" s="2"/>
      <c r="J19" s="2"/>
      <c r="K19" s="1"/>
    </row>
    <row r="20" spans="3:11" ht="15" thickBot="1" x14ac:dyDescent="0.4">
      <c r="C20" s="50">
        <v>7</v>
      </c>
      <c r="D20" s="26"/>
      <c r="E20" s="2"/>
      <c r="F20" s="3"/>
      <c r="G20" s="2"/>
      <c r="H20" s="2"/>
      <c r="I20" s="2"/>
      <c r="J20" s="2"/>
      <c r="K20" s="1"/>
    </row>
    <row r="21" spans="3:11" x14ac:dyDescent="0.35">
      <c r="C21" s="50">
        <v>8</v>
      </c>
      <c r="D21" s="2"/>
      <c r="E21" s="2"/>
      <c r="F21" s="3"/>
      <c r="G21" s="2"/>
      <c r="H21" s="2"/>
      <c r="I21" s="2"/>
      <c r="J21" s="2"/>
      <c r="K21" s="1"/>
    </row>
    <row r="22" spans="3:11" x14ac:dyDescent="0.35">
      <c r="C22" s="50">
        <v>9</v>
      </c>
      <c r="D22" s="2"/>
      <c r="E22" s="2"/>
      <c r="F22" s="3"/>
      <c r="G22" s="2"/>
      <c r="H22" s="2"/>
      <c r="I22" s="2"/>
      <c r="J22" s="2"/>
      <c r="K22" s="1"/>
    </row>
    <row r="23" spans="3:11" x14ac:dyDescent="0.35">
      <c r="C23" s="50">
        <v>10</v>
      </c>
      <c r="D23" s="2"/>
      <c r="E23" s="2"/>
      <c r="F23" s="3"/>
      <c r="G23" s="2"/>
      <c r="H23" s="2"/>
      <c r="I23" s="2"/>
      <c r="J23" s="2"/>
      <c r="K23" s="1"/>
    </row>
    <row r="24" spans="3:11" x14ac:dyDescent="0.35">
      <c r="C24" s="50">
        <v>11</v>
      </c>
      <c r="D24" s="2"/>
      <c r="E24" s="2"/>
      <c r="F24" s="3"/>
      <c r="G24" s="2"/>
      <c r="H24" s="2"/>
      <c r="I24" s="2"/>
      <c r="J24" s="2"/>
      <c r="K24" s="1"/>
    </row>
    <row r="25" spans="3:11" x14ac:dyDescent="0.35">
      <c r="C25" s="50">
        <v>12</v>
      </c>
      <c r="D25" s="2"/>
      <c r="E25" s="2"/>
      <c r="F25" s="3"/>
      <c r="G25" s="2"/>
      <c r="H25" s="2"/>
      <c r="I25" s="2"/>
      <c r="J25" s="2"/>
      <c r="K25" s="1"/>
    </row>
    <row r="26" spans="3:11" x14ac:dyDescent="0.35">
      <c r="C26" s="50">
        <v>13</v>
      </c>
      <c r="D26" s="2"/>
      <c r="E26" s="2"/>
      <c r="F26" s="3"/>
      <c r="G26" s="2"/>
      <c r="H26" s="2"/>
      <c r="I26" s="2"/>
      <c r="J26" s="2"/>
      <c r="K26" s="1"/>
    </row>
    <row r="27" spans="3:11" x14ac:dyDescent="0.35">
      <c r="C27" s="50">
        <v>14</v>
      </c>
      <c r="D27" s="2"/>
      <c r="E27" s="2"/>
      <c r="F27" s="3"/>
      <c r="G27" s="2"/>
      <c r="H27" s="2"/>
      <c r="I27" s="2"/>
      <c r="J27" s="2"/>
      <c r="K27" s="1"/>
    </row>
    <row r="28" spans="3:11" x14ac:dyDescent="0.35">
      <c r="C28" s="50">
        <v>15</v>
      </c>
      <c r="D28" s="2"/>
      <c r="E28" s="2"/>
      <c r="F28" s="3"/>
      <c r="G28" s="2"/>
      <c r="H28" s="2"/>
      <c r="I28" s="2"/>
      <c r="J28" s="2"/>
      <c r="K28" s="1"/>
    </row>
    <row r="29" spans="3:11" x14ac:dyDescent="0.35">
      <c r="C29" s="50">
        <v>16</v>
      </c>
      <c r="D29" s="2"/>
      <c r="E29" s="2"/>
      <c r="F29" s="3"/>
      <c r="G29" s="2"/>
      <c r="H29" s="2"/>
      <c r="I29" s="2"/>
      <c r="J29" s="2"/>
      <c r="K29" s="1"/>
    </row>
    <row r="30" spans="3:11" x14ac:dyDescent="0.35">
      <c r="C30" s="50">
        <v>17</v>
      </c>
      <c r="D30" s="2"/>
      <c r="E30" s="2"/>
      <c r="F30" s="3"/>
      <c r="G30" s="2"/>
      <c r="H30" s="2"/>
      <c r="I30" s="2"/>
      <c r="J30" s="2"/>
      <c r="K30" s="1"/>
    </row>
    <row r="31" spans="3:11" x14ac:dyDescent="0.35">
      <c r="C31" s="50">
        <v>18</v>
      </c>
      <c r="D31" s="2"/>
      <c r="E31" s="2"/>
      <c r="F31" s="3"/>
      <c r="G31" s="2"/>
      <c r="H31" s="2"/>
      <c r="I31" s="2"/>
      <c r="J31" s="2"/>
      <c r="K31" s="1"/>
    </row>
    <row r="32" spans="3:11" x14ac:dyDescent="0.35">
      <c r="C32" s="50">
        <v>19</v>
      </c>
      <c r="D32" s="2"/>
      <c r="E32" s="2"/>
      <c r="F32" s="3"/>
      <c r="G32" s="2"/>
      <c r="H32" s="2"/>
      <c r="I32" s="2"/>
      <c r="J32" s="2"/>
      <c r="K32" s="1"/>
    </row>
    <row r="33" spans="3:11" x14ac:dyDescent="0.35">
      <c r="C33" s="50">
        <v>20</v>
      </c>
      <c r="D33" s="2"/>
      <c r="E33" s="2"/>
      <c r="F33" s="3"/>
      <c r="G33" s="2"/>
      <c r="H33" s="2"/>
      <c r="I33" s="2"/>
      <c r="J33" s="2"/>
      <c r="K33" s="1"/>
    </row>
  </sheetData>
  <sheetProtection algorithmName="SHA-512" hashValue="h6lmNpbI7/nkB0x45vUVywned3XkUuokH0Wxq38xKuq377P7Xk/VckzMe6WvL2JRuUECGozcmr8ULFOe5vsxMw==" saltValue="3A2V0o5Bs+13cdWUDJWMWg==" spinCount="100000" sheet="1" formatCells="0" formatColumns="0" formatRows="0" insertColumns="0" insertRows="0" insertHyperlinks="0" deleteColumns="0" deleteRows="0" sort="0" autoFilter="0" pivotTables="0"/>
  <protectedRanges>
    <protectedRange sqref="E4:F91" name="entete"/>
    <protectedRange sqref="D14:L33" name="donnée facture"/>
  </protectedRanges>
  <mergeCells count="13">
    <mergeCell ref="E1:F1"/>
    <mergeCell ref="E9:F9"/>
    <mergeCell ref="C4:D4"/>
    <mergeCell ref="C5:D5"/>
    <mergeCell ref="C6:D6"/>
    <mergeCell ref="C7:D7"/>
    <mergeCell ref="C8:D8"/>
    <mergeCell ref="C9:D9"/>
    <mergeCell ref="E4:F4"/>
    <mergeCell ref="E5:F5"/>
    <mergeCell ref="E6:F6"/>
    <mergeCell ref="E7:F7"/>
    <mergeCell ref="E8:F8"/>
  </mergeCells>
  <dataValidations count="1">
    <dataValidation type="list" allowBlank="1" showInputMessage="1" showErrorMessage="1" sqref="K14:K21 K23:K33 K22" xr:uid="{2ABBD4F7-645F-4A64-AAAC-8D27DC9C96A6}">
      <formula1>INDIRECT($E14)</formula1>
    </dataValidation>
  </dataValidations>
  <pageMargins left="0.7" right="0.7" top="0.75" bottom="0.75" header="0.3" footer="0.3"/>
  <pageSetup paperSize="9" orientation="portrait" r:id="rId1"/>
  <headerFooter>
    <oddFooter>&amp;L_x000D_&amp;1#&amp;"Calibri"&amp;10&amp;K000000 Sensitivity: Internal</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BC568E24-BB2C-49AB-AE47-C28B86F49EB6}">
          <x14:formula1>
            <xm:f>Temp!$B$4:$B$7</xm:f>
          </x14:formula1>
          <xm:sqref>E14:E33</xm:sqref>
        </x14:dataValidation>
        <x14:dataValidation type="list" allowBlank="1" showInputMessage="1" showErrorMessage="1" xr:uid="{1934DA5E-24EF-4095-A03D-723F4875DBFA}">
          <x14:formula1>
            <xm:f>Temp!$F$4:$F$5</xm:f>
          </x14:formula1>
          <xm:sqref>F14:F33</xm:sqref>
        </x14:dataValidation>
        <x14:dataValidation type="list" allowBlank="1" showInputMessage="1" showErrorMessage="1" xr:uid="{B197B723-8E0E-44D3-B303-F5E14C190A9C}">
          <x14:formula1>
            <xm:f>Temp!$F$8:$F$9</xm:f>
          </x14:formula1>
          <xm:sqref>G14:G33</xm:sqref>
        </x14:dataValidation>
        <x14:dataValidation type="list" allowBlank="1" showInputMessage="1" showErrorMessage="1" xr:uid="{661D55D1-CE43-464F-B5A7-57D23A075CAE}">
          <x14:formula1>
            <xm:f>Temp!$F$16:$F$17</xm:f>
          </x14:formula1>
          <xm:sqref>J14:J33</xm:sqref>
        </x14:dataValidation>
        <x14:dataValidation type="list" allowBlank="1" showInputMessage="1" showErrorMessage="1" xr:uid="{03E10AC6-68BF-49CB-AD4E-DAEC0349F8CA}">
          <x14:formula1>
            <xm:f>Temp!$F$12:$F$13</xm:f>
          </x14:formula1>
          <xm:sqref>I14:I33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146D6-0E6E-4669-B867-EC1983B21D44}">
  <sheetPr codeName="Feuil3">
    <pageSetUpPr fitToPage="1"/>
  </sheetPr>
  <dimension ref="A7:C55"/>
  <sheetViews>
    <sheetView view="pageLayout" zoomScaleNormal="66" workbookViewId="0">
      <selection activeCell="A15" sqref="A15"/>
    </sheetView>
  </sheetViews>
  <sheetFormatPr baseColWidth="10" defaultColWidth="11.54296875" defaultRowHeight="14.5" x14ac:dyDescent="0.35"/>
  <cols>
    <col min="1" max="1" width="104.90625" style="43" customWidth="1"/>
    <col min="2" max="2" width="34.7265625" style="43" customWidth="1"/>
    <col min="3" max="3" width="10.1796875" style="43" bestFit="1" customWidth="1"/>
    <col min="4" max="16384" width="11.54296875" style="43"/>
  </cols>
  <sheetData>
    <row r="7" spans="1:3" ht="15.5" x14ac:dyDescent="0.35">
      <c r="A7" s="43" t="str">
        <f>Données!C4</f>
        <v>Nom du Navire</v>
      </c>
      <c r="B7" s="46" t="str">
        <f>Données!E4</f>
        <v>Nom du navire</v>
      </c>
    </row>
    <row r="8" spans="1:3" ht="15.5" x14ac:dyDescent="0.35">
      <c r="A8" s="43" t="str">
        <f>Données!C5</f>
        <v>Numéro de voyage</v>
      </c>
      <c r="B8" s="46" t="str">
        <f>Données!E5</f>
        <v>Numéro voyage</v>
      </c>
    </row>
    <row r="9" spans="1:3" ht="15.5" x14ac:dyDescent="0.35">
      <c r="A9" s="43" t="str">
        <f>Données!C6</f>
        <v>Date arrivée du navire</v>
      </c>
      <c r="B9" s="47">
        <f>Données!E6</f>
        <v>44967</v>
      </c>
    </row>
    <row r="10" spans="1:3" ht="15.5" x14ac:dyDescent="0.35">
      <c r="A10" s="43" t="str">
        <f>Données!C7</f>
        <v>Date prévisionnelle d'enlèvement</v>
      </c>
      <c r="B10" s="47">
        <f>Données!E7</f>
        <v>44995</v>
      </c>
    </row>
    <row r="11" spans="1:3" ht="15.5" x14ac:dyDescent="0.35">
      <c r="A11" s="43" t="str">
        <f>Données!C8</f>
        <v>BL ou Booking</v>
      </c>
      <c r="B11" s="46" t="str">
        <f>Données!E8</f>
        <v>BL/BOOKING</v>
      </c>
    </row>
    <row r="12" spans="1:3" ht="15.5" x14ac:dyDescent="0.35">
      <c r="A12" s="43" t="str">
        <f>Données!C9</f>
        <v>Client à facturer</v>
      </c>
      <c r="B12" s="46" t="str">
        <f>Données!E9</f>
        <v>Client</v>
      </c>
    </row>
    <row r="14" spans="1:3" x14ac:dyDescent="0.35">
      <c r="A14" s="43" t="s">
        <v>608</v>
      </c>
      <c r="B14" s="43" t="s">
        <v>609</v>
      </c>
      <c r="C14" s="13"/>
    </row>
    <row r="15" spans="1:3" ht="170" customHeight="1" x14ac:dyDescent="0.35">
      <c r="A15" s="44" t="s">
        <v>598</v>
      </c>
      <c r="B15" s="45">
        <v>218300</v>
      </c>
      <c r="C15" s="13"/>
    </row>
    <row r="16" spans="1:3" ht="159.5" x14ac:dyDescent="0.35">
      <c r="A16" s="44" t="s">
        <v>599</v>
      </c>
      <c r="B16" s="45">
        <v>2385300</v>
      </c>
      <c r="C16" s="13"/>
    </row>
    <row r="17" spans="1:3" ht="169" customHeight="1" x14ac:dyDescent="0.35">
      <c r="A17" s="44" t="s">
        <v>600</v>
      </c>
      <c r="B17" s="45">
        <v>126899</v>
      </c>
      <c r="C17" s="13"/>
    </row>
    <row r="18" spans="1:3" ht="175" customHeight="1" x14ac:dyDescent="0.35">
      <c r="A18" s="44" t="s">
        <v>601</v>
      </c>
      <c r="B18" s="45">
        <v>126899</v>
      </c>
      <c r="C18" s="13"/>
    </row>
    <row r="19" spans="1:3" ht="135" customHeight="1" x14ac:dyDescent="0.35">
      <c r="A19" s="44" t="s">
        <v>602</v>
      </c>
      <c r="B19" s="45">
        <v>230700</v>
      </c>
      <c r="C19" s="13"/>
    </row>
    <row r="20" spans="1:3" ht="102" customHeight="1" x14ac:dyDescent="0.35">
      <c r="A20" s="44" t="s">
        <v>603</v>
      </c>
      <c r="B20" s="45">
        <v>155000</v>
      </c>
      <c r="C20" s="13"/>
    </row>
    <row r="21" spans="1:3" ht="132" customHeight="1" x14ac:dyDescent="0.35">
      <c r="A21" s="44" t="s">
        <v>604</v>
      </c>
      <c r="B21" s="45">
        <v>94000</v>
      </c>
      <c r="C21" s="13"/>
    </row>
    <row r="22" spans="1:3" ht="191" customHeight="1" x14ac:dyDescent="0.35">
      <c r="A22" s="44" t="s">
        <v>605</v>
      </c>
      <c r="B22" s="45">
        <v>2127028</v>
      </c>
      <c r="C22" s="13"/>
    </row>
    <row r="23" spans="1:3" ht="131.5" customHeight="1" x14ac:dyDescent="0.35">
      <c r="A23" s="44" t="s">
        <v>606</v>
      </c>
      <c r="B23" s="45">
        <v>220000</v>
      </c>
      <c r="C23" s="13"/>
    </row>
    <row r="24" spans="1:3" x14ac:dyDescent="0.35">
      <c r="A24" s="44" t="s">
        <v>571</v>
      </c>
      <c r="B24" s="45">
        <v>5684126</v>
      </c>
      <c r="C24" s="13"/>
    </row>
    <row r="25" spans="1:3" x14ac:dyDescent="0.35">
      <c r="A25"/>
      <c r="B25"/>
      <c r="C25" s="13"/>
    </row>
    <row r="26" spans="1:3" x14ac:dyDescent="0.35">
      <c r="A26" s="13"/>
      <c r="B26" s="13"/>
      <c r="C26" s="13"/>
    </row>
    <row r="27" spans="1:3" x14ac:dyDescent="0.35">
      <c r="A27" s="13"/>
      <c r="B27" s="13"/>
      <c r="C27" s="13"/>
    </row>
    <row r="28" spans="1:3" x14ac:dyDescent="0.35">
      <c r="A28" s="13"/>
      <c r="B28" s="13"/>
      <c r="C28" s="13"/>
    </row>
    <row r="29" spans="1:3" x14ac:dyDescent="0.35">
      <c r="A29" s="13"/>
      <c r="B29" s="13"/>
      <c r="C29" s="13"/>
    </row>
    <row r="30" spans="1:3" x14ac:dyDescent="0.35">
      <c r="A30" s="13"/>
      <c r="B30" s="13"/>
      <c r="C30" s="13"/>
    </row>
    <row r="31" spans="1:3" ht="72.5" x14ac:dyDescent="0.35">
      <c r="A31" s="51" t="s">
        <v>610</v>
      </c>
      <c r="B31" s="13"/>
      <c r="C31" s="13"/>
    </row>
    <row r="32" spans="1:3" x14ac:dyDescent="0.35">
      <c r="A32" s="13"/>
      <c r="B32" s="13"/>
      <c r="C32" s="13"/>
    </row>
    <row r="33" spans="1:3" x14ac:dyDescent="0.35">
      <c r="A33" s="13"/>
      <c r="B33" s="13"/>
      <c r="C33" s="13"/>
    </row>
    <row r="34" spans="1:3" x14ac:dyDescent="0.35">
      <c r="A34" s="13"/>
      <c r="B34" s="13"/>
      <c r="C34" s="13"/>
    </row>
    <row r="35" spans="1:3" x14ac:dyDescent="0.35">
      <c r="A35" s="13"/>
      <c r="B35" s="13"/>
      <c r="C35" s="13"/>
    </row>
    <row r="36" spans="1:3" x14ac:dyDescent="0.35">
      <c r="A36" s="13"/>
      <c r="B36" s="13"/>
      <c r="C36" s="13"/>
    </row>
    <row r="37" spans="1:3" x14ac:dyDescent="0.35">
      <c r="A37" s="13"/>
      <c r="B37" s="13"/>
      <c r="C37" s="13"/>
    </row>
    <row r="38" spans="1:3" x14ac:dyDescent="0.35">
      <c r="A38" s="13"/>
      <c r="B38" s="13"/>
      <c r="C38" s="13"/>
    </row>
    <row r="39" spans="1:3" x14ac:dyDescent="0.35">
      <c r="A39" s="13"/>
      <c r="B39" s="13"/>
      <c r="C39" s="13"/>
    </row>
    <row r="40" spans="1:3" x14ac:dyDescent="0.35">
      <c r="A40" s="13"/>
      <c r="B40" s="13"/>
      <c r="C40" s="13"/>
    </row>
    <row r="41" spans="1:3" x14ac:dyDescent="0.35">
      <c r="A41" s="13"/>
      <c r="B41" s="13"/>
      <c r="C41" s="13"/>
    </row>
    <row r="42" spans="1:3" x14ac:dyDescent="0.35">
      <c r="A42" s="13"/>
      <c r="B42" s="13"/>
      <c r="C42" s="13"/>
    </row>
    <row r="43" spans="1:3" x14ac:dyDescent="0.35">
      <c r="A43" s="13"/>
      <c r="B43" s="13"/>
      <c r="C43" s="13"/>
    </row>
    <row r="44" spans="1:3" x14ac:dyDescent="0.35">
      <c r="A44" s="13"/>
      <c r="B44" s="13"/>
      <c r="C44" s="13"/>
    </row>
    <row r="45" spans="1:3" x14ac:dyDescent="0.35">
      <c r="A45" s="13"/>
      <c r="B45" s="13"/>
      <c r="C45" s="13"/>
    </row>
    <row r="46" spans="1:3" x14ac:dyDescent="0.35">
      <c r="A46" s="13"/>
      <c r="B46" s="13"/>
      <c r="C46" s="13"/>
    </row>
    <row r="47" spans="1:3" x14ac:dyDescent="0.35">
      <c r="A47" s="13"/>
      <c r="B47" s="13"/>
      <c r="C47" s="13"/>
    </row>
    <row r="48" spans="1:3" x14ac:dyDescent="0.35">
      <c r="A48" s="13"/>
      <c r="B48" s="13"/>
      <c r="C48" s="13"/>
    </row>
    <row r="49" spans="1:3" x14ac:dyDescent="0.35">
      <c r="A49" s="13"/>
      <c r="B49" s="13"/>
      <c r="C49" s="13"/>
    </row>
    <row r="50" spans="1:3" x14ac:dyDescent="0.35">
      <c r="A50" s="13"/>
      <c r="B50" s="13"/>
      <c r="C50" s="13"/>
    </row>
    <row r="51" spans="1:3" x14ac:dyDescent="0.35">
      <c r="A51" s="13"/>
      <c r="B51" s="13"/>
      <c r="C51" s="13"/>
    </row>
    <row r="52" spans="1:3" x14ac:dyDescent="0.35">
      <c r="A52" s="13"/>
      <c r="B52" s="13"/>
      <c r="C52" s="13"/>
    </row>
    <row r="53" spans="1:3" x14ac:dyDescent="0.35">
      <c r="A53" s="13"/>
      <c r="B53" s="13"/>
      <c r="C53" s="13"/>
    </row>
    <row r="54" spans="1:3" x14ac:dyDescent="0.35">
      <c r="A54" s="13"/>
      <c r="B54" s="13"/>
      <c r="C54" s="13"/>
    </row>
    <row r="55" spans="1:3" x14ac:dyDescent="0.35">
      <c r="A55" s="13"/>
      <c r="B55" s="13"/>
      <c r="C55" s="13"/>
    </row>
  </sheetData>
  <sheetProtection algorithmName="SHA-512" hashValue="2LZf1mdBU7pg+S+i1gXNuce94aL4htPnurMczBC/j3ZlaIf9nNDIO47+j5A3/O/eEJAVYmKxSd9PxhlpIrmpGA==" saltValue="Cg9LnvJuT2M6kSdnyEly4g==" spinCount="100000" sheet="1" formatCells="0" formatColumns="0" formatRows="0" insertColumns="0" insertRows="0" insertHyperlinks="0" deleteColumns="0" deleteRows="0" sort="0" autoFilter="0" pivotTables="0"/>
  <pageMargins left="0.7" right="0.7" top="0.75" bottom="0.75" header="0.3" footer="0.3"/>
  <pageSetup paperSize="9" scale="62" fitToHeight="0" orientation="portrait" r:id="rId2"/>
  <headerFooter>
    <oddHeader>&amp;L&amp;"-,Gras"&amp;14Côte d'Ivoire Terminal&amp;C&amp;"-,Gras"&amp;14&amp;G</oddHeader>
    <oddFooter>&amp;L_x000D_&amp;1#&amp;"Calibri"&amp;10&amp;K000000 Sensitivity: Internal&amp;CCe document qui permet de simuler les montants de prestations n'engage en rien Côte d'Ivoire Terminal - Page &amp;P</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DF2F1-DD50-4CFD-8F93-D49037091989}">
  <sheetPr codeName="Feuil4"/>
  <dimension ref="B2:I366"/>
  <sheetViews>
    <sheetView zoomScale="63" zoomScaleNormal="63" workbookViewId="0">
      <selection activeCell="E41" sqref="E41"/>
    </sheetView>
  </sheetViews>
  <sheetFormatPr baseColWidth="10" defaultColWidth="11.453125" defaultRowHeight="14.5" x14ac:dyDescent="0.35"/>
  <cols>
    <col min="1" max="1" width="3" customWidth="1"/>
    <col min="2" max="2" width="48.90625" bestFit="1" customWidth="1"/>
    <col min="3" max="3" width="47.6328125" bestFit="1" customWidth="1"/>
    <col min="4" max="4" width="3.36328125" customWidth="1"/>
    <col min="5" max="5" width="48.90625" bestFit="1" customWidth="1"/>
    <col min="6" max="6" width="43.453125" bestFit="1" customWidth="1"/>
    <col min="7" max="7" width="2.6328125" customWidth="1"/>
    <col min="8" max="8" width="48.90625" bestFit="1" customWidth="1"/>
    <col min="9" max="9" width="17.6328125" customWidth="1"/>
  </cols>
  <sheetData>
    <row r="2" spans="2:9" x14ac:dyDescent="0.35">
      <c r="B2" s="55" t="s">
        <v>534</v>
      </c>
      <c r="C2" s="55"/>
      <c r="E2" s="55" t="s">
        <v>535</v>
      </c>
      <c r="F2" s="55"/>
      <c r="H2" s="55" t="s">
        <v>529</v>
      </c>
      <c r="I2" s="55"/>
    </row>
    <row r="3" spans="2:9" x14ac:dyDescent="0.35">
      <c r="B3" s="5" t="s">
        <v>18</v>
      </c>
      <c r="C3" s="6" t="s">
        <v>19</v>
      </c>
      <c r="E3" s="5" t="s">
        <v>381</v>
      </c>
      <c r="F3" s="6" t="s">
        <v>97</v>
      </c>
      <c r="H3" s="8" t="s">
        <v>530</v>
      </c>
      <c r="I3" s="6"/>
    </row>
    <row r="4" spans="2:9" x14ac:dyDescent="0.35">
      <c r="B4" s="5" t="s">
        <v>18</v>
      </c>
      <c r="C4" s="6" t="s">
        <v>20</v>
      </c>
      <c r="E4" s="5" t="s">
        <v>381</v>
      </c>
      <c r="F4" s="6" t="s">
        <v>98</v>
      </c>
      <c r="H4" s="5"/>
      <c r="I4" s="6"/>
    </row>
    <row r="5" spans="2:9" x14ac:dyDescent="0.35">
      <c r="B5" s="5" t="s">
        <v>18</v>
      </c>
      <c r="C5" s="6" t="s">
        <v>21</v>
      </c>
      <c r="E5" s="5" t="s">
        <v>381</v>
      </c>
      <c r="F5" s="6" t="s">
        <v>382</v>
      </c>
    </row>
    <row r="6" spans="2:9" x14ac:dyDescent="0.35">
      <c r="B6" s="5" t="s">
        <v>18</v>
      </c>
      <c r="C6" s="6" t="s">
        <v>22</v>
      </c>
      <c r="E6" s="5" t="s">
        <v>381</v>
      </c>
      <c r="F6" s="6" t="s">
        <v>383</v>
      </c>
    </row>
    <row r="7" spans="2:9" x14ac:dyDescent="0.35">
      <c r="B7" s="5" t="s">
        <v>18</v>
      </c>
      <c r="C7" s="6" t="s">
        <v>23</v>
      </c>
      <c r="E7" s="5" t="s">
        <v>381</v>
      </c>
      <c r="F7" s="6" t="s">
        <v>384</v>
      </c>
      <c r="H7" s="55" t="s">
        <v>531</v>
      </c>
      <c r="I7" s="55"/>
    </row>
    <row r="8" spans="2:9" x14ac:dyDescent="0.35">
      <c r="B8" s="5" t="s">
        <v>18</v>
      </c>
      <c r="C8" s="6" t="s">
        <v>24</v>
      </c>
      <c r="E8" s="5" t="s">
        <v>381</v>
      </c>
      <c r="F8" s="6" t="s">
        <v>137</v>
      </c>
      <c r="H8" s="8" t="s">
        <v>532</v>
      </c>
      <c r="I8" s="6"/>
    </row>
    <row r="9" spans="2:9" x14ac:dyDescent="0.35">
      <c r="B9" s="5" t="s">
        <v>25</v>
      </c>
      <c r="C9" s="6" t="s">
        <v>26</v>
      </c>
      <c r="E9" s="5" t="s">
        <v>381</v>
      </c>
      <c r="F9" s="6" t="s">
        <v>385</v>
      </c>
      <c r="H9" s="5"/>
      <c r="I9" s="6"/>
    </row>
    <row r="10" spans="2:9" x14ac:dyDescent="0.35">
      <c r="B10" s="5" t="s">
        <v>25</v>
      </c>
      <c r="C10" s="6" t="s">
        <v>27</v>
      </c>
      <c r="E10" s="5" t="s">
        <v>381</v>
      </c>
      <c r="F10" s="6" t="s">
        <v>160</v>
      </c>
    </row>
    <row r="11" spans="2:9" x14ac:dyDescent="0.35">
      <c r="B11" s="5" t="s">
        <v>25</v>
      </c>
      <c r="C11" s="6" t="s">
        <v>28</v>
      </c>
      <c r="E11" s="5" t="s">
        <v>381</v>
      </c>
      <c r="F11" s="6" t="s">
        <v>164</v>
      </c>
    </row>
    <row r="12" spans="2:9" x14ac:dyDescent="0.35">
      <c r="B12" s="5" t="s">
        <v>25</v>
      </c>
      <c r="C12" s="6" t="s">
        <v>29</v>
      </c>
      <c r="E12" s="5" t="s">
        <v>381</v>
      </c>
      <c r="F12" s="6" t="s">
        <v>386</v>
      </c>
    </row>
    <row r="13" spans="2:9" x14ac:dyDescent="0.35">
      <c r="B13" s="5" t="s">
        <v>25</v>
      </c>
      <c r="C13" s="6" t="s">
        <v>30</v>
      </c>
      <c r="E13" s="5" t="s">
        <v>381</v>
      </c>
      <c r="F13" s="6" t="s">
        <v>387</v>
      </c>
    </row>
    <row r="14" spans="2:9" x14ac:dyDescent="0.35">
      <c r="B14" s="5" t="s">
        <v>25</v>
      </c>
      <c r="C14" s="6" t="s">
        <v>31</v>
      </c>
      <c r="E14" s="5" t="s">
        <v>381</v>
      </c>
      <c r="F14" s="6" t="s">
        <v>388</v>
      </c>
    </row>
    <row r="15" spans="2:9" x14ac:dyDescent="0.35">
      <c r="B15" s="5" t="s">
        <v>25</v>
      </c>
      <c r="C15" s="6" t="s">
        <v>32</v>
      </c>
      <c r="E15" s="5" t="s">
        <v>381</v>
      </c>
      <c r="F15" s="6" t="s">
        <v>389</v>
      </c>
    </row>
    <row r="16" spans="2:9" x14ac:dyDescent="0.35">
      <c r="B16" s="5" t="s">
        <v>25</v>
      </c>
      <c r="C16" s="6" t="s">
        <v>33</v>
      </c>
      <c r="E16" s="5" t="s">
        <v>381</v>
      </c>
      <c r="F16" s="6" t="s">
        <v>390</v>
      </c>
    </row>
    <row r="17" spans="2:6" x14ac:dyDescent="0.35">
      <c r="B17" s="5" t="s">
        <v>25</v>
      </c>
      <c r="C17" s="6" t="s">
        <v>34</v>
      </c>
      <c r="E17" s="5" t="s">
        <v>381</v>
      </c>
      <c r="F17" s="6" t="s">
        <v>391</v>
      </c>
    </row>
    <row r="18" spans="2:6" x14ac:dyDescent="0.35">
      <c r="B18" s="5" t="s">
        <v>25</v>
      </c>
      <c r="C18" s="6" t="s">
        <v>35</v>
      </c>
      <c r="E18" s="5" t="s">
        <v>381</v>
      </c>
      <c r="F18" s="6" t="s">
        <v>392</v>
      </c>
    </row>
    <row r="19" spans="2:6" x14ac:dyDescent="0.35">
      <c r="B19" s="5" t="s">
        <v>25</v>
      </c>
      <c r="C19" s="6" t="s">
        <v>36</v>
      </c>
      <c r="E19" s="5" t="s">
        <v>381</v>
      </c>
      <c r="F19" s="6" t="s">
        <v>393</v>
      </c>
    </row>
    <row r="20" spans="2:6" x14ac:dyDescent="0.35">
      <c r="B20" s="5" t="s">
        <v>25</v>
      </c>
      <c r="C20" s="6" t="s">
        <v>37</v>
      </c>
      <c r="E20" s="5" t="s">
        <v>381</v>
      </c>
      <c r="F20" s="6" t="s">
        <v>22</v>
      </c>
    </row>
    <row r="21" spans="2:6" x14ac:dyDescent="0.35">
      <c r="B21" s="5" t="s">
        <v>25</v>
      </c>
      <c r="C21" s="6" t="s">
        <v>38</v>
      </c>
      <c r="E21" s="5" t="s">
        <v>381</v>
      </c>
      <c r="F21" s="6" t="s">
        <v>394</v>
      </c>
    </row>
    <row r="22" spans="2:6" x14ac:dyDescent="0.35">
      <c r="B22" s="5" t="s">
        <v>25</v>
      </c>
      <c r="C22" s="6" t="s">
        <v>39</v>
      </c>
      <c r="E22" s="5" t="s">
        <v>381</v>
      </c>
      <c r="F22" s="6" t="s">
        <v>395</v>
      </c>
    </row>
    <row r="23" spans="2:6" x14ac:dyDescent="0.35">
      <c r="B23" s="5" t="s">
        <v>25</v>
      </c>
      <c r="C23" s="6" t="s">
        <v>40</v>
      </c>
      <c r="E23" s="5" t="s">
        <v>396</v>
      </c>
      <c r="F23" s="6" t="s">
        <v>397</v>
      </c>
    </row>
    <row r="24" spans="2:6" x14ac:dyDescent="0.35">
      <c r="B24" s="5" t="s">
        <v>25</v>
      </c>
      <c r="C24" s="6" t="s">
        <v>41</v>
      </c>
      <c r="E24" s="5" t="s">
        <v>396</v>
      </c>
      <c r="F24" s="6" t="s">
        <v>103</v>
      </c>
    </row>
    <row r="25" spans="2:6" x14ac:dyDescent="0.35">
      <c r="B25" s="5" t="s">
        <v>25</v>
      </c>
      <c r="C25" s="6" t="s">
        <v>42</v>
      </c>
      <c r="E25" s="5" t="s">
        <v>396</v>
      </c>
      <c r="F25" s="6" t="s">
        <v>398</v>
      </c>
    </row>
    <row r="26" spans="2:6" x14ac:dyDescent="0.35">
      <c r="B26" s="5" t="s">
        <v>25</v>
      </c>
      <c r="C26" s="6" t="s">
        <v>43</v>
      </c>
      <c r="E26" s="5" t="s">
        <v>396</v>
      </c>
      <c r="F26" s="6" t="s">
        <v>399</v>
      </c>
    </row>
    <row r="27" spans="2:6" x14ac:dyDescent="0.35">
      <c r="B27" s="5" t="s">
        <v>25</v>
      </c>
      <c r="C27" s="6" t="s">
        <v>44</v>
      </c>
      <c r="E27" s="5" t="s">
        <v>396</v>
      </c>
      <c r="F27" s="6" t="s">
        <v>110</v>
      </c>
    </row>
    <row r="28" spans="2:6" x14ac:dyDescent="0.35">
      <c r="B28" s="5" t="s">
        <v>25</v>
      </c>
      <c r="C28" s="6" t="s">
        <v>45</v>
      </c>
      <c r="E28" s="5" t="s">
        <v>396</v>
      </c>
      <c r="F28" s="6" t="s">
        <v>400</v>
      </c>
    </row>
    <row r="29" spans="2:6" x14ac:dyDescent="0.35">
      <c r="B29" s="5" t="s">
        <v>25</v>
      </c>
      <c r="C29" s="6" t="s">
        <v>46</v>
      </c>
      <c r="E29" s="5" t="s">
        <v>396</v>
      </c>
      <c r="F29" s="6" t="s">
        <v>401</v>
      </c>
    </row>
    <row r="30" spans="2:6" x14ac:dyDescent="0.35">
      <c r="B30" s="5" t="s">
        <v>25</v>
      </c>
      <c r="C30" s="6" t="s">
        <v>47</v>
      </c>
      <c r="E30" s="5" t="s">
        <v>396</v>
      </c>
      <c r="F30" s="6" t="s">
        <v>139</v>
      </c>
    </row>
    <row r="31" spans="2:6" x14ac:dyDescent="0.35">
      <c r="B31" s="5" t="s">
        <v>25</v>
      </c>
      <c r="C31" s="6" t="s">
        <v>48</v>
      </c>
      <c r="E31" s="5" t="s">
        <v>396</v>
      </c>
      <c r="F31" s="6" t="s">
        <v>141</v>
      </c>
    </row>
    <row r="32" spans="2:6" x14ac:dyDescent="0.35">
      <c r="B32" s="5" t="s">
        <v>25</v>
      </c>
      <c r="C32" s="6" t="s">
        <v>49</v>
      </c>
      <c r="E32" s="5" t="s">
        <v>396</v>
      </c>
      <c r="F32" s="6" t="s">
        <v>402</v>
      </c>
    </row>
    <row r="33" spans="2:6" x14ac:dyDescent="0.35">
      <c r="B33" s="5" t="s">
        <v>25</v>
      </c>
      <c r="C33" s="6" t="s">
        <v>50</v>
      </c>
      <c r="E33" s="5" t="s">
        <v>396</v>
      </c>
      <c r="F33" s="6" t="s">
        <v>403</v>
      </c>
    </row>
    <row r="34" spans="2:6" x14ac:dyDescent="0.35">
      <c r="B34" s="5" t="s">
        <v>25</v>
      </c>
      <c r="C34" s="6" t="s">
        <v>51</v>
      </c>
      <c r="E34" s="5" t="s">
        <v>396</v>
      </c>
      <c r="F34" s="6" t="s">
        <v>40</v>
      </c>
    </row>
    <row r="35" spans="2:6" x14ac:dyDescent="0.35">
      <c r="B35" s="5" t="s">
        <v>25</v>
      </c>
      <c r="C35" s="6" t="s">
        <v>52</v>
      </c>
      <c r="E35" s="5" t="s">
        <v>396</v>
      </c>
      <c r="F35" s="6" t="s">
        <v>229</v>
      </c>
    </row>
    <row r="36" spans="2:6" x14ac:dyDescent="0.35">
      <c r="B36" s="5" t="s">
        <v>25</v>
      </c>
      <c r="C36" s="6" t="s">
        <v>53</v>
      </c>
      <c r="E36" s="5" t="s">
        <v>396</v>
      </c>
      <c r="F36" s="6" t="s">
        <v>404</v>
      </c>
    </row>
    <row r="37" spans="2:6" x14ac:dyDescent="0.35">
      <c r="B37" s="5" t="s">
        <v>25</v>
      </c>
      <c r="C37" s="6" t="s">
        <v>54</v>
      </c>
      <c r="E37" s="5" t="s">
        <v>396</v>
      </c>
      <c r="F37" s="6" t="s">
        <v>405</v>
      </c>
    </row>
    <row r="38" spans="2:6" x14ac:dyDescent="0.35">
      <c r="B38" s="5" t="s">
        <v>25</v>
      </c>
      <c r="C38" s="6" t="s">
        <v>55</v>
      </c>
      <c r="E38" s="5" t="s">
        <v>396</v>
      </c>
      <c r="F38" s="6" t="s">
        <v>406</v>
      </c>
    </row>
    <row r="39" spans="2:6" x14ac:dyDescent="0.35">
      <c r="B39" s="5" t="s">
        <v>25</v>
      </c>
      <c r="C39" s="6" t="s">
        <v>56</v>
      </c>
      <c r="E39" s="5" t="s">
        <v>396</v>
      </c>
      <c r="F39" s="6" t="s">
        <v>289</v>
      </c>
    </row>
    <row r="40" spans="2:6" x14ac:dyDescent="0.35">
      <c r="B40" s="5" t="s">
        <v>25</v>
      </c>
      <c r="C40" s="6" t="s">
        <v>57</v>
      </c>
      <c r="E40" s="5" t="s">
        <v>396</v>
      </c>
      <c r="F40" s="6" t="s">
        <v>56</v>
      </c>
    </row>
    <row r="41" spans="2:6" x14ac:dyDescent="0.35">
      <c r="B41" s="5" t="s">
        <v>25</v>
      </c>
      <c r="C41" s="6" t="s">
        <v>58</v>
      </c>
      <c r="E41" s="5" t="s">
        <v>396</v>
      </c>
      <c r="F41" s="6" t="s">
        <v>58</v>
      </c>
    </row>
    <row r="42" spans="2:6" x14ac:dyDescent="0.35">
      <c r="B42" s="5" t="s">
        <v>25</v>
      </c>
      <c r="C42" s="6" t="s">
        <v>54</v>
      </c>
      <c r="E42" s="5" t="s">
        <v>396</v>
      </c>
      <c r="F42" s="6" t="s">
        <v>407</v>
      </c>
    </row>
    <row r="43" spans="2:6" x14ac:dyDescent="0.35">
      <c r="B43" s="5" t="s">
        <v>25</v>
      </c>
      <c r="C43" s="6" t="s">
        <v>59</v>
      </c>
      <c r="E43" s="5" t="s">
        <v>396</v>
      </c>
      <c r="F43" s="6" t="s">
        <v>55</v>
      </c>
    </row>
    <row r="44" spans="2:6" x14ac:dyDescent="0.35">
      <c r="B44" s="5" t="s">
        <v>25</v>
      </c>
      <c r="C44" s="6" t="s">
        <v>60</v>
      </c>
      <c r="E44" s="5" t="s">
        <v>396</v>
      </c>
      <c r="F44" s="6" t="s">
        <v>350</v>
      </c>
    </row>
    <row r="45" spans="2:6" x14ac:dyDescent="0.35">
      <c r="B45" s="5" t="s">
        <v>61</v>
      </c>
      <c r="C45" s="7" t="s">
        <v>62</v>
      </c>
      <c r="E45" s="5" t="s">
        <v>396</v>
      </c>
      <c r="F45" s="7" t="s">
        <v>408</v>
      </c>
    </row>
    <row r="46" spans="2:6" x14ac:dyDescent="0.35">
      <c r="B46" s="5" t="s">
        <v>61</v>
      </c>
      <c r="C46" s="7" t="s">
        <v>63</v>
      </c>
      <c r="E46" s="5" t="s">
        <v>396</v>
      </c>
      <c r="F46" s="7" t="s">
        <v>59</v>
      </c>
    </row>
    <row r="47" spans="2:6" x14ac:dyDescent="0.35">
      <c r="B47" s="5" t="s">
        <v>61</v>
      </c>
      <c r="C47" s="7" t="s">
        <v>64</v>
      </c>
      <c r="E47" s="5" t="s">
        <v>409</v>
      </c>
      <c r="F47" s="7" t="s">
        <v>410</v>
      </c>
    </row>
    <row r="48" spans="2:6" x14ac:dyDescent="0.35">
      <c r="B48" s="5" t="s">
        <v>61</v>
      </c>
      <c r="C48" s="7" t="s">
        <v>65</v>
      </c>
      <c r="E48" s="5" t="s">
        <v>409</v>
      </c>
      <c r="F48" s="7" t="s">
        <v>411</v>
      </c>
    </row>
    <row r="49" spans="2:6" x14ac:dyDescent="0.35">
      <c r="B49" s="5" t="s">
        <v>61</v>
      </c>
      <c r="C49" s="7" t="s">
        <v>66</v>
      </c>
      <c r="E49" s="5" t="s">
        <v>409</v>
      </c>
      <c r="F49" s="7" t="s">
        <v>412</v>
      </c>
    </row>
    <row r="50" spans="2:6" x14ac:dyDescent="0.35">
      <c r="B50" s="5" t="s">
        <v>61</v>
      </c>
      <c r="C50" s="7" t="s">
        <v>67</v>
      </c>
      <c r="E50" s="5" t="s">
        <v>409</v>
      </c>
      <c r="F50" s="7" t="s">
        <v>413</v>
      </c>
    </row>
    <row r="51" spans="2:6" x14ac:dyDescent="0.35">
      <c r="B51" s="5" t="s">
        <v>61</v>
      </c>
      <c r="C51" s="7" t="s">
        <v>68</v>
      </c>
      <c r="E51" s="5" t="s">
        <v>409</v>
      </c>
      <c r="F51" s="7" t="s">
        <v>27</v>
      </c>
    </row>
    <row r="52" spans="2:6" x14ac:dyDescent="0.35">
      <c r="B52" s="5" t="s">
        <v>61</v>
      </c>
      <c r="C52" s="7" t="s">
        <v>69</v>
      </c>
      <c r="E52" s="5" t="s">
        <v>409</v>
      </c>
      <c r="F52" s="7" t="s">
        <v>414</v>
      </c>
    </row>
    <row r="53" spans="2:6" x14ac:dyDescent="0.35">
      <c r="B53" s="5" t="s">
        <v>61</v>
      </c>
      <c r="C53" s="7" t="s">
        <v>70</v>
      </c>
      <c r="E53" s="5" t="s">
        <v>409</v>
      </c>
      <c r="F53" s="7" t="s">
        <v>415</v>
      </c>
    </row>
    <row r="54" spans="2:6" x14ac:dyDescent="0.35">
      <c r="B54" s="5" t="s">
        <v>61</v>
      </c>
      <c r="C54" s="7" t="s">
        <v>71</v>
      </c>
      <c r="E54" s="5" t="s">
        <v>409</v>
      </c>
      <c r="F54" s="7" t="s">
        <v>416</v>
      </c>
    </row>
    <row r="55" spans="2:6" x14ac:dyDescent="0.35">
      <c r="B55" s="5" t="s">
        <v>61</v>
      </c>
      <c r="C55" s="7" t="s">
        <v>72</v>
      </c>
      <c r="E55" s="5" t="s">
        <v>409</v>
      </c>
      <c r="F55" s="7" t="s">
        <v>417</v>
      </c>
    </row>
    <row r="56" spans="2:6" x14ac:dyDescent="0.35">
      <c r="B56" s="5" t="s">
        <v>61</v>
      </c>
      <c r="C56" s="7" t="s">
        <v>73</v>
      </c>
      <c r="E56" s="5" t="s">
        <v>409</v>
      </c>
      <c r="F56" s="7" t="s">
        <v>418</v>
      </c>
    </row>
    <row r="57" spans="2:6" x14ac:dyDescent="0.35">
      <c r="B57" s="5" t="s">
        <v>61</v>
      </c>
      <c r="C57" s="7" t="s">
        <v>74</v>
      </c>
      <c r="E57" s="5" t="s">
        <v>409</v>
      </c>
      <c r="F57" s="7" t="s">
        <v>419</v>
      </c>
    </row>
    <row r="58" spans="2:6" x14ac:dyDescent="0.35">
      <c r="B58" s="5" t="s">
        <v>61</v>
      </c>
      <c r="C58" s="7" t="s">
        <v>75</v>
      </c>
      <c r="E58" s="5" t="s">
        <v>409</v>
      </c>
      <c r="F58" s="7" t="s">
        <v>420</v>
      </c>
    </row>
    <row r="59" spans="2:6" x14ac:dyDescent="0.35">
      <c r="B59" s="5" t="s">
        <v>61</v>
      </c>
      <c r="C59" s="7" t="s">
        <v>76</v>
      </c>
      <c r="E59" s="5" t="s">
        <v>409</v>
      </c>
      <c r="F59" s="7" t="s">
        <v>421</v>
      </c>
    </row>
    <row r="60" spans="2:6" x14ac:dyDescent="0.35">
      <c r="B60" s="5" t="s">
        <v>61</v>
      </c>
      <c r="C60" s="7" t="s">
        <v>77</v>
      </c>
      <c r="E60" s="5" t="s">
        <v>409</v>
      </c>
      <c r="F60" s="7" t="s">
        <v>422</v>
      </c>
    </row>
    <row r="61" spans="2:6" x14ac:dyDescent="0.35">
      <c r="B61" s="5" t="s">
        <v>61</v>
      </c>
      <c r="C61" s="7" t="s">
        <v>78</v>
      </c>
      <c r="E61" s="5" t="s">
        <v>409</v>
      </c>
      <c r="F61" s="7" t="s">
        <v>423</v>
      </c>
    </row>
    <row r="62" spans="2:6" x14ac:dyDescent="0.35">
      <c r="B62" s="5" t="s">
        <v>61</v>
      </c>
      <c r="C62" s="7" t="s">
        <v>79</v>
      </c>
      <c r="E62" s="5" t="s">
        <v>409</v>
      </c>
      <c r="F62" s="7" t="s">
        <v>31</v>
      </c>
    </row>
    <row r="63" spans="2:6" x14ac:dyDescent="0.35">
      <c r="B63" s="5" t="s">
        <v>61</v>
      </c>
      <c r="C63" s="7" t="s">
        <v>80</v>
      </c>
      <c r="E63" s="5" t="s">
        <v>409</v>
      </c>
      <c r="F63" s="7" t="s">
        <v>424</v>
      </c>
    </row>
    <row r="64" spans="2:6" x14ac:dyDescent="0.35">
      <c r="B64" s="5" t="s">
        <v>61</v>
      </c>
      <c r="C64" s="7" t="s">
        <v>81</v>
      </c>
      <c r="E64" s="5" t="s">
        <v>409</v>
      </c>
      <c r="F64" s="7" t="s">
        <v>425</v>
      </c>
    </row>
    <row r="65" spans="2:6" x14ac:dyDescent="0.35">
      <c r="B65" s="5" t="s">
        <v>61</v>
      </c>
      <c r="C65" s="7" t="s">
        <v>82</v>
      </c>
      <c r="E65" s="5" t="s">
        <v>409</v>
      </c>
      <c r="F65" s="7" t="s">
        <v>426</v>
      </c>
    </row>
    <row r="66" spans="2:6" x14ac:dyDescent="0.35">
      <c r="B66" s="5" t="s">
        <v>61</v>
      </c>
      <c r="C66" s="7" t="s">
        <v>83</v>
      </c>
      <c r="E66" s="5" t="s">
        <v>409</v>
      </c>
      <c r="F66" s="7" t="s">
        <v>427</v>
      </c>
    </row>
    <row r="67" spans="2:6" x14ac:dyDescent="0.35">
      <c r="B67" s="5" t="s">
        <v>61</v>
      </c>
      <c r="C67" s="7" t="s">
        <v>84</v>
      </c>
      <c r="E67" s="5" t="s">
        <v>409</v>
      </c>
      <c r="F67" s="7" t="s">
        <v>428</v>
      </c>
    </row>
    <row r="68" spans="2:6" x14ac:dyDescent="0.35">
      <c r="B68" s="5" t="s">
        <v>61</v>
      </c>
      <c r="C68" s="7" t="s">
        <v>85</v>
      </c>
      <c r="E68" s="5" t="s">
        <v>409</v>
      </c>
      <c r="F68" s="7" t="s">
        <v>429</v>
      </c>
    </row>
    <row r="69" spans="2:6" x14ac:dyDescent="0.35">
      <c r="B69" s="5" t="s">
        <v>61</v>
      </c>
      <c r="C69" s="7" t="s">
        <v>86</v>
      </c>
      <c r="E69" s="5" t="s">
        <v>409</v>
      </c>
      <c r="F69" s="7" t="s">
        <v>430</v>
      </c>
    </row>
    <row r="70" spans="2:6" x14ac:dyDescent="0.35">
      <c r="B70" s="5" t="s">
        <v>61</v>
      </c>
      <c r="C70" s="7" t="s">
        <v>87</v>
      </c>
      <c r="E70" s="5" t="s">
        <v>409</v>
      </c>
      <c r="F70" s="7" t="s">
        <v>431</v>
      </c>
    </row>
    <row r="71" spans="2:6" x14ac:dyDescent="0.35">
      <c r="B71" s="5" t="s">
        <v>61</v>
      </c>
      <c r="C71" s="7" t="s">
        <v>88</v>
      </c>
      <c r="E71" s="5" t="s">
        <v>409</v>
      </c>
      <c r="F71" s="7" t="s">
        <v>432</v>
      </c>
    </row>
    <row r="72" spans="2:6" x14ac:dyDescent="0.35">
      <c r="B72" s="5" t="s">
        <v>61</v>
      </c>
      <c r="C72" s="7" t="s">
        <v>89</v>
      </c>
      <c r="E72" s="5" t="s">
        <v>409</v>
      </c>
      <c r="F72" s="7" t="s">
        <v>433</v>
      </c>
    </row>
    <row r="73" spans="2:6" x14ac:dyDescent="0.35">
      <c r="B73" s="5" t="s">
        <v>61</v>
      </c>
      <c r="C73" s="7" t="s">
        <v>90</v>
      </c>
      <c r="E73" s="5" t="s">
        <v>409</v>
      </c>
      <c r="F73" s="7" t="s">
        <v>434</v>
      </c>
    </row>
    <row r="74" spans="2:6" x14ac:dyDescent="0.35">
      <c r="B74" s="5" t="s">
        <v>61</v>
      </c>
      <c r="C74" s="7" t="s">
        <v>91</v>
      </c>
      <c r="E74" s="5" t="s">
        <v>409</v>
      </c>
      <c r="F74" s="7" t="s">
        <v>435</v>
      </c>
    </row>
    <row r="75" spans="2:6" x14ac:dyDescent="0.35">
      <c r="B75" s="5" t="s">
        <v>61</v>
      </c>
      <c r="C75" s="7" t="s">
        <v>92</v>
      </c>
      <c r="E75" s="5" t="s">
        <v>409</v>
      </c>
      <c r="F75" s="7" t="s">
        <v>436</v>
      </c>
    </row>
    <row r="76" spans="2:6" x14ac:dyDescent="0.35">
      <c r="B76" s="5" t="s">
        <v>61</v>
      </c>
      <c r="C76" s="7" t="s">
        <v>93</v>
      </c>
      <c r="E76" s="5" t="s">
        <v>409</v>
      </c>
      <c r="F76" s="7" t="s">
        <v>130</v>
      </c>
    </row>
    <row r="77" spans="2:6" x14ac:dyDescent="0.35">
      <c r="B77" s="5" t="s">
        <v>61</v>
      </c>
      <c r="C77" s="7" t="s">
        <v>94</v>
      </c>
      <c r="E77" s="5" t="s">
        <v>409</v>
      </c>
      <c r="F77" s="7" t="s">
        <v>134</v>
      </c>
    </row>
    <row r="78" spans="2:6" x14ac:dyDescent="0.35">
      <c r="B78" s="5" t="s">
        <v>61</v>
      </c>
      <c r="C78" s="7" t="s">
        <v>95</v>
      </c>
      <c r="E78" s="5" t="s">
        <v>409</v>
      </c>
      <c r="F78" s="7" t="s">
        <v>437</v>
      </c>
    </row>
    <row r="79" spans="2:6" x14ac:dyDescent="0.35">
      <c r="B79" s="5" t="s">
        <v>61</v>
      </c>
      <c r="C79" s="7" t="s">
        <v>96</v>
      </c>
      <c r="E79" s="5" t="s">
        <v>409</v>
      </c>
      <c r="F79" s="7" t="s">
        <v>438</v>
      </c>
    </row>
    <row r="80" spans="2:6" x14ac:dyDescent="0.35">
      <c r="B80" s="5" t="s">
        <v>61</v>
      </c>
      <c r="C80" s="7" t="s">
        <v>97</v>
      </c>
      <c r="E80" s="5" t="s">
        <v>409</v>
      </c>
      <c r="F80" s="7" t="s">
        <v>439</v>
      </c>
    </row>
    <row r="81" spans="2:6" x14ac:dyDescent="0.35">
      <c r="B81" s="5" t="s">
        <v>61</v>
      </c>
      <c r="C81" s="7" t="s">
        <v>98</v>
      </c>
      <c r="E81" s="5" t="s">
        <v>409</v>
      </c>
      <c r="F81" s="7" t="s">
        <v>440</v>
      </c>
    </row>
    <row r="82" spans="2:6" x14ac:dyDescent="0.35">
      <c r="B82" s="5" t="s">
        <v>61</v>
      </c>
      <c r="C82" s="7" t="s">
        <v>99</v>
      </c>
      <c r="E82" s="5" t="s">
        <v>409</v>
      </c>
      <c r="F82" s="7" t="s">
        <v>148</v>
      </c>
    </row>
    <row r="83" spans="2:6" x14ac:dyDescent="0.35">
      <c r="B83" s="5" t="s">
        <v>61</v>
      </c>
      <c r="C83" s="7" t="s">
        <v>100</v>
      </c>
      <c r="E83" s="5" t="s">
        <v>409</v>
      </c>
      <c r="F83" s="7" t="s">
        <v>441</v>
      </c>
    </row>
    <row r="84" spans="2:6" x14ac:dyDescent="0.35">
      <c r="B84" s="5" t="s">
        <v>61</v>
      </c>
      <c r="C84" s="7" t="s">
        <v>101</v>
      </c>
      <c r="E84" s="5" t="s">
        <v>409</v>
      </c>
      <c r="F84" s="7" t="s">
        <v>149</v>
      </c>
    </row>
    <row r="85" spans="2:6" x14ac:dyDescent="0.35">
      <c r="B85" s="5" t="s">
        <v>61</v>
      </c>
      <c r="C85" s="7" t="s">
        <v>102</v>
      </c>
      <c r="E85" s="5" t="s">
        <v>409</v>
      </c>
      <c r="F85" s="7" t="s">
        <v>442</v>
      </c>
    </row>
    <row r="86" spans="2:6" x14ac:dyDescent="0.35">
      <c r="B86" s="5" t="s">
        <v>61</v>
      </c>
      <c r="C86" s="7" t="s">
        <v>103</v>
      </c>
      <c r="E86" s="5" t="s">
        <v>409</v>
      </c>
      <c r="F86" s="7" t="s">
        <v>443</v>
      </c>
    </row>
    <row r="87" spans="2:6" x14ac:dyDescent="0.35">
      <c r="B87" s="5" t="s">
        <v>61</v>
      </c>
      <c r="C87" s="7" t="s">
        <v>104</v>
      </c>
      <c r="E87" s="5" t="s">
        <v>409</v>
      </c>
      <c r="F87" s="7" t="s">
        <v>444</v>
      </c>
    </row>
    <row r="88" spans="2:6" x14ac:dyDescent="0.35">
      <c r="B88" s="5" t="s">
        <v>61</v>
      </c>
      <c r="C88" s="7" t="s">
        <v>33</v>
      </c>
      <c r="E88" s="5" t="s">
        <v>409</v>
      </c>
      <c r="F88" s="7" t="s">
        <v>445</v>
      </c>
    </row>
    <row r="89" spans="2:6" x14ac:dyDescent="0.35">
      <c r="B89" s="5" t="s">
        <v>61</v>
      </c>
      <c r="C89" s="7" t="s">
        <v>105</v>
      </c>
      <c r="E89" s="5" t="s">
        <v>409</v>
      </c>
      <c r="F89" s="7" t="s">
        <v>155</v>
      </c>
    </row>
    <row r="90" spans="2:6" x14ac:dyDescent="0.35">
      <c r="B90" s="5" t="s">
        <v>61</v>
      </c>
      <c r="C90" s="7" t="s">
        <v>106</v>
      </c>
      <c r="E90" s="5" t="s">
        <v>409</v>
      </c>
      <c r="F90" s="7" t="s">
        <v>446</v>
      </c>
    </row>
    <row r="91" spans="2:6" x14ac:dyDescent="0.35">
      <c r="B91" s="5" t="s">
        <v>61</v>
      </c>
      <c r="C91" s="7" t="s">
        <v>107</v>
      </c>
      <c r="E91" s="5" t="s">
        <v>409</v>
      </c>
      <c r="F91" s="7" t="s">
        <v>447</v>
      </c>
    </row>
    <row r="92" spans="2:6" x14ac:dyDescent="0.35">
      <c r="B92" s="5" t="s">
        <v>61</v>
      </c>
      <c r="C92" s="7" t="s">
        <v>108</v>
      </c>
      <c r="E92" s="5" t="s">
        <v>409</v>
      </c>
      <c r="F92" s="7" t="s">
        <v>448</v>
      </c>
    </row>
    <row r="93" spans="2:6" x14ac:dyDescent="0.35">
      <c r="B93" s="5" t="s">
        <v>61</v>
      </c>
      <c r="C93" s="7" t="s">
        <v>109</v>
      </c>
      <c r="E93" s="5" t="s">
        <v>409</v>
      </c>
      <c r="F93" s="7" t="s">
        <v>449</v>
      </c>
    </row>
    <row r="94" spans="2:6" x14ac:dyDescent="0.35">
      <c r="B94" s="5" t="s">
        <v>61</v>
      </c>
      <c r="C94" s="7" t="s">
        <v>110</v>
      </c>
      <c r="E94" s="5" t="s">
        <v>409</v>
      </c>
      <c r="F94" s="7" t="s">
        <v>450</v>
      </c>
    </row>
    <row r="95" spans="2:6" x14ac:dyDescent="0.35">
      <c r="B95" s="5" t="s">
        <v>61</v>
      </c>
      <c r="C95" s="7" t="s">
        <v>111</v>
      </c>
      <c r="E95" s="5" t="s">
        <v>409</v>
      </c>
      <c r="F95" s="7" t="s">
        <v>163</v>
      </c>
    </row>
    <row r="96" spans="2:6" x14ac:dyDescent="0.35">
      <c r="B96" s="5" t="s">
        <v>61</v>
      </c>
      <c r="C96" s="7" t="s">
        <v>112</v>
      </c>
      <c r="E96" s="5" t="s">
        <v>409</v>
      </c>
      <c r="F96" s="7" t="s">
        <v>451</v>
      </c>
    </row>
    <row r="97" spans="2:6" x14ac:dyDescent="0.35">
      <c r="B97" s="5" t="s">
        <v>61</v>
      </c>
      <c r="C97" s="7" t="s">
        <v>113</v>
      </c>
      <c r="E97" s="5" t="s">
        <v>409</v>
      </c>
      <c r="F97" s="7" t="s">
        <v>452</v>
      </c>
    </row>
    <row r="98" spans="2:6" x14ac:dyDescent="0.35">
      <c r="B98" s="5" t="s">
        <v>61</v>
      </c>
      <c r="C98" s="7" t="s">
        <v>114</v>
      </c>
      <c r="E98" s="5" t="s">
        <v>409</v>
      </c>
      <c r="F98" s="7" t="s">
        <v>453</v>
      </c>
    </row>
    <row r="99" spans="2:6" x14ac:dyDescent="0.35">
      <c r="B99" s="5" t="s">
        <v>61</v>
      </c>
      <c r="C99" s="7" t="s">
        <v>115</v>
      </c>
      <c r="E99" s="5" t="s">
        <v>409</v>
      </c>
      <c r="F99" s="7" t="s">
        <v>454</v>
      </c>
    </row>
    <row r="100" spans="2:6" x14ac:dyDescent="0.35">
      <c r="B100" s="5" t="s">
        <v>61</v>
      </c>
      <c r="C100" s="7" t="s">
        <v>116</v>
      </c>
      <c r="E100" s="5" t="s">
        <v>409</v>
      </c>
      <c r="F100" s="7" t="s">
        <v>455</v>
      </c>
    </row>
    <row r="101" spans="2:6" x14ac:dyDescent="0.35">
      <c r="B101" s="5" t="s">
        <v>61</v>
      </c>
      <c r="C101" s="7" t="s">
        <v>117</v>
      </c>
      <c r="E101" s="5" t="s">
        <v>409</v>
      </c>
      <c r="F101" s="7" t="s">
        <v>456</v>
      </c>
    </row>
    <row r="102" spans="2:6" x14ac:dyDescent="0.35">
      <c r="B102" s="5" t="s">
        <v>61</v>
      </c>
      <c r="C102" s="7" t="s">
        <v>118</v>
      </c>
      <c r="E102" s="5" t="s">
        <v>409</v>
      </c>
      <c r="F102" s="7" t="s">
        <v>457</v>
      </c>
    </row>
    <row r="103" spans="2:6" x14ac:dyDescent="0.35">
      <c r="B103" s="5" t="s">
        <v>61</v>
      </c>
      <c r="C103" s="7" t="s">
        <v>119</v>
      </c>
      <c r="E103" s="5" t="s">
        <v>409</v>
      </c>
      <c r="F103" s="7" t="s">
        <v>192</v>
      </c>
    </row>
    <row r="104" spans="2:6" x14ac:dyDescent="0.35">
      <c r="B104" s="5" t="s">
        <v>61</v>
      </c>
      <c r="C104" s="7" t="s">
        <v>120</v>
      </c>
      <c r="E104" s="5" t="s">
        <v>409</v>
      </c>
      <c r="F104" s="7" t="s">
        <v>458</v>
      </c>
    </row>
    <row r="105" spans="2:6" x14ac:dyDescent="0.35">
      <c r="B105" s="5" t="s">
        <v>61</v>
      </c>
      <c r="C105" s="7" t="s">
        <v>121</v>
      </c>
      <c r="E105" s="5" t="s">
        <v>409</v>
      </c>
      <c r="F105" s="7" t="s">
        <v>459</v>
      </c>
    </row>
    <row r="106" spans="2:6" x14ac:dyDescent="0.35">
      <c r="B106" s="5" t="s">
        <v>61</v>
      </c>
      <c r="C106" s="7" t="s">
        <v>122</v>
      </c>
      <c r="E106" s="5" t="s">
        <v>409</v>
      </c>
      <c r="F106" s="7" t="s">
        <v>460</v>
      </c>
    </row>
    <row r="107" spans="2:6" x14ac:dyDescent="0.35">
      <c r="B107" s="5" t="s">
        <v>61</v>
      </c>
      <c r="C107" s="7" t="s">
        <v>123</v>
      </c>
      <c r="E107" s="5" t="s">
        <v>409</v>
      </c>
      <c r="F107" s="7" t="s">
        <v>461</v>
      </c>
    </row>
    <row r="108" spans="2:6" x14ac:dyDescent="0.35">
      <c r="B108" s="5" t="s">
        <v>61</v>
      </c>
      <c r="C108" s="7" t="s">
        <v>124</v>
      </c>
      <c r="E108" s="5" t="s">
        <v>409</v>
      </c>
      <c r="F108" s="7" t="s">
        <v>462</v>
      </c>
    </row>
    <row r="109" spans="2:6" x14ac:dyDescent="0.35">
      <c r="B109" s="5" t="s">
        <v>61</v>
      </c>
      <c r="C109" s="7" t="s">
        <v>125</v>
      </c>
      <c r="E109" s="5" t="s">
        <v>409</v>
      </c>
      <c r="F109" s="7" t="s">
        <v>463</v>
      </c>
    </row>
    <row r="110" spans="2:6" x14ac:dyDescent="0.35">
      <c r="B110" s="5" t="s">
        <v>61</v>
      </c>
      <c r="C110" s="7" t="s">
        <v>126</v>
      </c>
      <c r="E110" s="5" t="s">
        <v>409</v>
      </c>
      <c r="F110" s="7" t="s">
        <v>464</v>
      </c>
    </row>
    <row r="111" spans="2:6" x14ac:dyDescent="0.35">
      <c r="B111" s="5" t="s">
        <v>61</v>
      </c>
      <c r="C111" s="7" t="s">
        <v>127</v>
      </c>
      <c r="E111" s="5" t="s">
        <v>409</v>
      </c>
      <c r="F111" s="7" t="s">
        <v>465</v>
      </c>
    </row>
    <row r="112" spans="2:6" x14ac:dyDescent="0.35">
      <c r="B112" s="5" t="s">
        <v>61</v>
      </c>
      <c r="C112" s="7" t="s">
        <v>128</v>
      </c>
      <c r="E112" s="5" t="s">
        <v>409</v>
      </c>
      <c r="F112" s="7" t="s">
        <v>466</v>
      </c>
    </row>
    <row r="113" spans="2:6" x14ac:dyDescent="0.35">
      <c r="B113" s="5" t="s">
        <v>61</v>
      </c>
      <c r="C113" s="7" t="s">
        <v>129</v>
      </c>
      <c r="E113" s="5" t="s">
        <v>409</v>
      </c>
      <c r="F113" s="7" t="s">
        <v>467</v>
      </c>
    </row>
    <row r="114" spans="2:6" x14ac:dyDescent="0.35">
      <c r="B114" s="5" t="s">
        <v>61</v>
      </c>
      <c r="C114" s="7" t="s">
        <v>130</v>
      </c>
      <c r="E114" s="5" t="s">
        <v>409</v>
      </c>
      <c r="F114" s="7" t="s">
        <v>468</v>
      </c>
    </row>
    <row r="115" spans="2:6" x14ac:dyDescent="0.35">
      <c r="B115" s="5" t="s">
        <v>61</v>
      </c>
      <c r="C115" s="7" t="s">
        <v>131</v>
      </c>
      <c r="E115" s="5" t="s">
        <v>409</v>
      </c>
      <c r="F115" s="7" t="s">
        <v>469</v>
      </c>
    </row>
    <row r="116" spans="2:6" x14ac:dyDescent="0.35">
      <c r="B116" s="5" t="s">
        <v>61</v>
      </c>
      <c r="C116" s="7" t="s">
        <v>132</v>
      </c>
      <c r="E116" s="5" t="s">
        <v>409</v>
      </c>
      <c r="F116" s="7" t="s">
        <v>470</v>
      </c>
    </row>
    <row r="117" spans="2:6" x14ac:dyDescent="0.35">
      <c r="B117" s="5" t="s">
        <v>61</v>
      </c>
      <c r="C117" s="7" t="s">
        <v>133</v>
      </c>
      <c r="E117" s="5" t="s">
        <v>409</v>
      </c>
      <c r="F117" s="7" t="s">
        <v>471</v>
      </c>
    </row>
    <row r="118" spans="2:6" x14ac:dyDescent="0.35">
      <c r="B118" s="5" t="s">
        <v>61</v>
      </c>
      <c r="C118" s="7" t="s">
        <v>134</v>
      </c>
      <c r="E118" s="5" t="s">
        <v>409</v>
      </c>
      <c r="F118" s="7" t="s">
        <v>234</v>
      </c>
    </row>
    <row r="119" spans="2:6" x14ac:dyDescent="0.35">
      <c r="B119" s="5" t="s">
        <v>61</v>
      </c>
      <c r="C119" s="7" t="s">
        <v>135</v>
      </c>
      <c r="E119" s="5" t="s">
        <v>409</v>
      </c>
      <c r="F119" s="7" t="s">
        <v>472</v>
      </c>
    </row>
    <row r="120" spans="2:6" x14ac:dyDescent="0.35">
      <c r="B120" s="5" t="s">
        <v>61</v>
      </c>
      <c r="C120" s="7" t="s">
        <v>136</v>
      </c>
      <c r="E120" s="5" t="s">
        <v>409</v>
      </c>
      <c r="F120" s="7" t="s">
        <v>473</v>
      </c>
    </row>
    <row r="121" spans="2:6" x14ac:dyDescent="0.35">
      <c r="B121" s="5" t="s">
        <v>61</v>
      </c>
      <c r="C121" s="7" t="s">
        <v>137</v>
      </c>
      <c r="E121" s="5" t="s">
        <v>409</v>
      </c>
      <c r="F121" s="7" t="s">
        <v>474</v>
      </c>
    </row>
    <row r="122" spans="2:6" x14ac:dyDescent="0.35">
      <c r="B122" s="5" t="s">
        <v>61</v>
      </c>
      <c r="C122" s="7" t="s">
        <v>138</v>
      </c>
      <c r="E122" s="5" t="s">
        <v>409</v>
      </c>
      <c r="F122" s="7" t="s">
        <v>475</v>
      </c>
    </row>
    <row r="123" spans="2:6" x14ac:dyDescent="0.35">
      <c r="B123" s="5" t="s">
        <v>61</v>
      </c>
      <c r="C123" s="7" t="s">
        <v>139</v>
      </c>
      <c r="E123" s="5" t="s">
        <v>409</v>
      </c>
      <c r="F123" s="7" t="s">
        <v>44</v>
      </c>
    </row>
    <row r="124" spans="2:6" x14ac:dyDescent="0.35">
      <c r="B124" s="5" t="s">
        <v>61</v>
      </c>
      <c r="C124" s="7" t="s">
        <v>140</v>
      </c>
      <c r="E124" s="5" t="s">
        <v>409</v>
      </c>
      <c r="F124" s="7" t="s">
        <v>476</v>
      </c>
    </row>
    <row r="125" spans="2:6" x14ac:dyDescent="0.35">
      <c r="B125" s="5" t="s">
        <v>61</v>
      </c>
      <c r="C125" s="7" t="s">
        <v>141</v>
      </c>
      <c r="E125" s="5" t="s">
        <v>409</v>
      </c>
      <c r="F125" s="7" t="s">
        <v>477</v>
      </c>
    </row>
    <row r="126" spans="2:6" x14ac:dyDescent="0.35">
      <c r="B126" s="5" t="s">
        <v>61</v>
      </c>
      <c r="C126" s="7" t="s">
        <v>142</v>
      </c>
      <c r="E126" s="5" t="s">
        <v>409</v>
      </c>
      <c r="F126" s="7" t="s">
        <v>478</v>
      </c>
    </row>
    <row r="127" spans="2:6" x14ac:dyDescent="0.35">
      <c r="B127" s="5" t="s">
        <v>61</v>
      </c>
      <c r="C127" s="7" t="s">
        <v>143</v>
      </c>
      <c r="E127" s="5" t="s">
        <v>409</v>
      </c>
      <c r="F127" s="7" t="s">
        <v>479</v>
      </c>
    </row>
    <row r="128" spans="2:6" x14ac:dyDescent="0.35">
      <c r="B128" s="5" t="s">
        <v>61</v>
      </c>
      <c r="C128" s="7" t="s">
        <v>144</v>
      </c>
      <c r="E128" s="5" t="s">
        <v>409</v>
      </c>
      <c r="F128" s="7" t="s">
        <v>480</v>
      </c>
    </row>
    <row r="129" spans="2:6" x14ac:dyDescent="0.35">
      <c r="B129" s="5" t="s">
        <v>61</v>
      </c>
      <c r="C129" s="7" t="s">
        <v>145</v>
      </c>
      <c r="E129" s="5" t="s">
        <v>409</v>
      </c>
      <c r="F129" s="7" t="s">
        <v>481</v>
      </c>
    </row>
    <row r="130" spans="2:6" x14ac:dyDescent="0.35">
      <c r="B130" s="5" t="s">
        <v>61</v>
      </c>
      <c r="C130" s="7" t="s">
        <v>146</v>
      </c>
      <c r="E130" s="5" t="s">
        <v>409</v>
      </c>
      <c r="F130" s="7" t="s">
        <v>482</v>
      </c>
    </row>
    <row r="131" spans="2:6" x14ac:dyDescent="0.35">
      <c r="B131" s="5" t="s">
        <v>61</v>
      </c>
      <c r="C131" s="7" t="s">
        <v>147</v>
      </c>
      <c r="E131" s="5" t="s">
        <v>409</v>
      </c>
      <c r="F131" s="7" t="s">
        <v>261</v>
      </c>
    </row>
    <row r="132" spans="2:6" x14ac:dyDescent="0.35">
      <c r="B132" s="5" t="s">
        <v>61</v>
      </c>
      <c r="C132" s="7" t="s">
        <v>148</v>
      </c>
      <c r="E132" s="5" t="s">
        <v>409</v>
      </c>
      <c r="F132" s="7" t="s">
        <v>483</v>
      </c>
    </row>
    <row r="133" spans="2:6" x14ac:dyDescent="0.35">
      <c r="B133" s="5" t="s">
        <v>61</v>
      </c>
      <c r="C133" s="7" t="s">
        <v>149</v>
      </c>
      <c r="E133" s="5" t="s">
        <v>409</v>
      </c>
      <c r="F133" s="7" t="s">
        <v>484</v>
      </c>
    </row>
    <row r="134" spans="2:6" x14ac:dyDescent="0.35">
      <c r="B134" s="5" t="s">
        <v>61</v>
      </c>
      <c r="C134" s="7" t="s">
        <v>150</v>
      </c>
      <c r="E134" s="5" t="s">
        <v>409</v>
      </c>
      <c r="F134" s="7" t="s">
        <v>485</v>
      </c>
    </row>
    <row r="135" spans="2:6" x14ac:dyDescent="0.35">
      <c r="B135" s="5" t="s">
        <v>61</v>
      </c>
      <c r="C135" s="7" t="s">
        <v>151</v>
      </c>
      <c r="E135" s="5" t="s">
        <v>409</v>
      </c>
      <c r="F135" s="7" t="s">
        <v>486</v>
      </c>
    </row>
    <row r="136" spans="2:6" x14ac:dyDescent="0.35">
      <c r="B136" s="5" t="s">
        <v>61</v>
      </c>
      <c r="C136" s="7" t="s">
        <v>152</v>
      </c>
      <c r="E136" s="5" t="s">
        <v>409</v>
      </c>
      <c r="F136" s="7" t="s">
        <v>487</v>
      </c>
    </row>
    <row r="137" spans="2:6" x14ac:dyDescent="0.35">
      <c r="B137" s="5" t="s">
        <v>61</v>
      </c>
      <c r="C137" s="7" t="s">
        <v>153</v>
      </c>
      <c r="E137" s="5" t="s">
        <v>409</v>
      </c>
      <c r="F137" s="7" t="s">
        <v>488</v>
      </c>
    </row>
    <row r="138" spans="2:6" x14ac:dyDescent="0.35">
      <c r="B138" s="5" t="s">
        <v>61</v>
      </c>
      <c r="C138" s="7" t="s">
        <v>154</v>
      </c>
      <c r="E138" s="5" t="s">
        <v>409</v>
      </c>
      <c r="F138" s="7" t="s">
        <v>489</v>
      </c>
    </row>
    <row r="139" spans="2:6" x14ac:dyDescent="0.35">
      <c r="B139" s="5" t="s">
        <v>61</v>
      </c>
      <c r="C139" s="7" t="s">
        <v>155</v>
      </c>
      <c r="E139" s="5" t="s">
        <v>409</v>
      </c>
      <c r="F139" s="7" t="s">
        <v>490</v>
      </c>
    </row>
    <row r="140" spans="2:6" x14ac:dyDescent="0.35">
      <c r="B140" s="5" t="s">
        <v>61</v>
      </c>
      <c r="C140" s="7" t="s">
        <v>156</v>
      </c>
      <c r="E140" s="5" t="s">
        <v>409</v>
      </c>
      <c r="F140" s="7" t="s">
        <v>491</v>
      </c>
    </row>
    <row r="141" spans="2:6" x14ac:dyDescent="0.35">
      <c r="B141" s="5" t="s">
        <v>61</v>
      </c>
      <c r="C141" s="7" t="s">
        <v>157</v>
      </c>
      <c r="E141" s="5" t="s">
        <v>409</v>
      </c>
      <c r="F141" s="7" t="s">
        <v>277</v>
      </c>
    </row>
    <row r="142" spans="2:6" x14ac:dyDescent="0.35">
      <c r="B142" s="5" t="s">
        <v>61</v>
      </c>
      <c r="C142" s="7" t="s">
        <v>158</v>
      </c>
      <c r="E142" s="5" t="s">
        <v>409</v>
      </c>
      <c r="F142" s="7" t="s">
        <v>492</v>
      </c>
    </row>
    <row r="143" spans="2:6" x14ac:dyDescent="0.35">
      <c r="B143" s="5" t="s">
        <v>61</v>
      </c>
      <c r="C143" s="7" t="s">
        <v>158</v>
      </c>
      <c r="E143" s="5" t="s">
        <v>409</v>
      </c>
      <c r="F143" s="7" t="s">
        <v>493</v>
      </c>
    </row>
    <row r="144" spans="2:6" x14ac:dyDescent="0.35">
      <c r="B144" s="5" t="s">
        <v>61</v>
      </c>
      <c r="C144" s="7" t="s">
        <v>159</v>
      </c>
      <c r="E144" s="5" t="s">
        <v>409</v>
      </c>
      <c r="F144" s="7" t="s">
        <v>494</v>
      </c>
    </row>
    <row r="145" spans="2:6" x14ac:dyDescent="0.35">
      <c r="B145" s="5" t="s">
        <v>61</v>
      </c>
      <c r="C145" s="7" t="s">
        <v>160</v>
      </c>
      <c r="E145" s="5" t="s">
        <v>409</v>
      </c>
      <c r="F145" s="7" t="s">
        <v>495</v>
      </c>
    </row>
    <row r="146" spans="2:6" x14ac:dyDescent="0.35">
      <c r="B146" s="5" t="s">
        <v>61</v>
      </c>
      <c r="C146" s="7" t="s">
        <v>161</v>
      </c>
      <c r="E146" s="5" t="s">
        <v>409</v>
      </c>
      <c r="F146" s="7" t="s">
        <v>496</v>
      </c>
    </row>
    <row r="147" spans="2:6" x14ac:dyDescent="0.35">
      <c r="B147" s="5" t="s">
        <v>61</v>
      </c>
      <c r="C147" s="7" t="s">
        <v>162</v>
      </c>
      <c r="E147" s="5" t="s">
        <v>409</v>
      </c>
      <c r="F147" s="7" t="s">
        <v>497</v>
      </c>
    </row>
    <row r="148" spans="2:6" x14ac:dyDescent="0.35">
      <c r="B148" s="5" t="s">
        <v>61</v>
      </c>
      <c r="C148" s="7" t="s">
        <v>163</v>
      </c>
      <c r="E148" s="5" t="s">
        <v>409</v>
      </c>
      <c r="F148" s="7" t="s">
        <v>498</v>
      </c>
    </row>
    <row r="149" spans="2:6" x14ac:dyDescent="0.35">
      <c r="B149" s="5" t="s">
        <v>61</v>
      </c>
      <c r="C149" s="7" t="s">
        <v>164</v>
      </c>
      <c r="E149" s="5" t="s">
        <v>409</v>
      </c>
      <c r="F149" s="7" t="s">
        <v>499</v>
      </c>
    </row>
    <row r="150" spans="2:6" x14ac:dyDescent="0.35">
      <c r="B150" s="5" t="s">
        <v>61</v>
      </c>
      <c r="C150" s="7" t="s">
        <v>165</v>
      </c>
      <c r="E150" s="5" t="s">
        <v>409</v>
      </c>
      <c r="F150" s="7" t="s">
        <v>500</v>
      </c>
    </row>
    <row r="151" spans="2:6" x14ac:dyDescent="0.35">
      <c r="B151" s="5" t="s">
        <v>61</v>
      </c>
      <c r="C151" s="7" t="s">
        <v>166</v>
      </c>
      <c r="E151" s="5" t="s">
        <v>409</v>
      </c>
      <c r="F151" s="7" t="s">
        <v>297</v>
      </c>
    </row>
    <row r="152" spans="2:6" x14ac:dyDescent="0.35">
      <c r="B152" s="5" t="s">
        <v>61</v>
      </c>
      <c r="C152" s="7" t="s">
        <v>167</v>
      </c>
      <c r="E152" s="5" t="s">
        <v>409</v>
      </c>
      <c r="F152" s="7" t="s">
        <v>501</v>
      </c>
    </row>
    <row r="153" spans="2:6" x14ac:dyDescent="0.35">
      <c r="B153" s="5" t="s">
        <v>61</v>
      </c>
      <c r="C153" s="7" t="s">
        <v>168</v>
      </c>
      <c r="E153" s="5" t="s">
        <v>409</v>
      </c>
      <c r="F153" s="7" t="s">
        <v>502</v>
      </c>
    </row>
    <row r="154" spans="2:6" x14ac:dyDescent="0.35">
      <c r="B154" s="5" t="s">
        <v>61</v>
      </c>
      <c r="C154" s="7" t="s">
        <v>169</v>
      </c>
      <c r="E154" s="5" t="s">
        <v>409</v>
      </c>
      <c r="F154" s="7" t="s">
        <v>503</v>
      </c>
    </row>
    <row r="155" spans="2:6" x14ac:dyDescent="0.35">
      <c r="B155" s="5" t="s">
        <v>61</v>
      </c>
      <c r="C155" s="7" t="s">
        <v>170</v>
      </c>
      <c r="E155" s="5" t="s">
        <v>409</v>
      </c>
      <c r="F155" s="7" t="s">
        <v>504</v>
      </c>
    </row>
    <row r="156" spans="2:6" x14ac:dyDescent="0.35">
      <c r="B156" s="5" t="s">
        <v>61</v>
      </c>
      <c r="C156" s="7" t="s">
        <v>171</v>
      </c>
      <c r="E156" s="5" t="s">
        <v>409</v>
      </c>
      <c r="F156" s="7" t="s">
        <v>505</v>
      </c>
    </row>
    <row r="157" spans="2:6" x14ac:dyDescent="0.35">
      <c r="B157" s="5" t="s">
        <v>61</v>
      </c>
      <c r="C157" s="7" t="s">
        <v>172</v>
      </c>
      <c r="E157" s="5" t="s">
        <v>409</v>
      </c>
      <c r="F157" s="7" t="s">
        <v>506</v>
      </c>
    </row>
    <row r="158" spans="2:6" x14ac:dyDescent="0.35">
      <c r="B158" s="5" t="s">
        <v>61</v>
      </c>
      <c r="C158" s="7" t="s">
        <v>173</v>
      </c>
      <c r="E158" s="5" t="s">
        <v>409</v>
      </c>
      <c r="F158" s="7" t="s">
        <v>507</v>
      </c>
    </row>
    <row r="159" spans="2:6" x14ac:dyDescent="0.35">
      <c r="B159" s="5" t="s">
        <v>61</v>
      </c>
      <c r="C159" s="7" t="s">
        <v>174</v>
      </c>
      <c r="E159" s="5" t="s">
        <v>409</v>
      </c>
      <c r="F159" s="7" t="s">
        <v>508</v>
      </c>
    </row>
    <row r="160" spans="2:6" x14ac:dyDescent="0.35">
      <c r="B160" s="5" t="s">
        <v>61</v>
      </c>
      <c r="C160" s="7" t="s">
        <v>175</v>
      </c>
      <c r="E160" s="5" t="s">
        <v>409</v>
      </c>
      <c r="F160" s="7" t="s">
        <v>509</v>
      </c>
    </row>
    <row r="161" spans="2:6" x14ac:dyDescent="0.35">
      <c r="B161" s="5" t="s">
        <v>61</v>
      </c>
      <c r="C161" s="7" t="s">
        <v>176</v>
      </c>
      <c r="E161" s="5" t="s">
        <v>409</v>
      </c>
      <c r="F161" s="7" t="s">
        <v>53</v>
      </c>
    </row>
    <row r="162" spans="2:6" x14ac:dyDescent="0.35">
      <c r="B162" s="5" t="s">
        <v>61</v>
      </c>
      <c r="C162" s="7" t="s">
        <v>177</v>
      </c>
      <c r="E162" s="5" t="s">
        <v>409</v>
      </c>
      <c r="F162" s="7" t="s">
        <v>510</v>
      </c>
    </row>
    <row r="163" spans="2:6" x14ac:dyDescent="0.35">
      <c r="B163" s="5" t="s">
        <v>61</v>
      </c>
      <c r="C163" s="7" t="s">
        <v>178</v>
      </c>
      <c r="E163" s="5" t="s">
        <v>409</v>
      </c>
      <c r="F163" s="7" t="s">
        <v>511</v>
      </c>
    </row>
    <row r="164" spans="2:6" x14ac:dyDescent="0.35">
      <c r="B164" s="5" t="s">
        <v>61</v>
      </c>
      <c r="C164" s="7" t="s">
        <v>179</v>
      </c>
      <c r="E164" s="5" t="s">
        <v>409</v>
      </c>
      <c r="F164" s="7" t="s">
        <v>512</v>
      </c>
    </row>
    <row r="165" spans="2:6" x14ac:dyDescent="0.35">
      <c r="B165" s="5" t="s">
        <v>61</v>
      </c>
      <c r="C165" s="7" t="s">
        <v>180</v>
      </c>
      <c r="E165" s="5" t="s">
        <v>409</v>
      </c>
      <c r="F165" s="7" t="s">
        <v>513</v>
      </c>
    </row>
    <row r="166" spans="2:6" x14ac:dyDescent="0.35">
      <c r="B166" s="5" t="s">
        <v>61</v>
      </c>
      <c r="C166" s="7" t="s">
        <v>181</v>
      </c>
      <c r="E166" s="5" t="s">
        <v>409</v>
      </c>
      <c r="F166" s="7" t="s">
        <v>514</v>
      </c>
    </row>
    <row r="167" spans="2:6" x14ac:dyDescent="0.35">
      <c r="B167" s="5" t="s">
        <v>61</v>
      </c>
      <c r="C167" s="7" t="s">
        <v>182</v>
      </c>
      <c r="E167" s="5" t="s">
        <v>409</v>
      </c>
      <c r="F167" s="7" t="s">
        <v>515</v>
      </c>
    </row>
    <row r="168" spans="2:6" x14ac:dyDescent="0.35">
      <c r="B168" s="5" t="s">
        <v>61</v>
      </c>
      <c r="C168" s="7" t="s">
        <v>183</v>
      </c>
      <c r="E168" s="5" t="s">
        <v>409</v>
      </c>
      <c r="F168" s="7" t="s">
        <v>516</v>
      </c>
    </row>
    <row r="169" spans="2:6" x14ac:dyDescent="0.35">
      <c r="B169" s="5" t="s">
        <v>61</v>
      </c>
      <c r="C169" s="7" t="s">
        <v>184</v>
      </c>
      <c r="E169" s="5" t="s">
        <v>409</v>
      </c>
      <c r="F169" s="7" t="s">
        <v>517</v>
      </c>
    </row>
    <row r="170" spans="2:6" x14ac:dyDescent="0.35">
      <c r="B170" s="5" t="s">
        <v>61</v>
      </c>
      <c r="C170" s="7" t="s">
        <v>185</v>
      </c>
      <c r="E170" s="5" t="s">
        <v>409</v>
      </c>
      <c r="F170" s="7" t="s">
        <v>518</v>
      </c>
    </row>
    <row r="171" spans="2:6" x14ac:dyDescent="0.35">
      <c r="B171" s="5" t="s">
        <v>61</v>
      </c>
      <c r="C171" s="7" t="s">
        <v>186</v>
      </c>
      <c r="E171" s="5" t="s">
        <v>409</v>
      </c>
      <c r="F171" s="7" t="s">
        <v>519</v>
      </c>
    </row>
    <row r="172" spans="2:6" x14ac:dyDescent="0.35">
      <c r="B172" s="5" t="s">
        <v>61</v>
      </c>
      <c r="C172" s="7" t="s">
        <v>187</v>
      </c>
      <c r="E172" s="5" t="s">
        <v>409</v>
      </c>
      <c r="F172" s="7" t="s">
        <v>520</v>
      </c>
    </row>
    <row r="173" spans="2:6" x14ac:dyDescent="0.35">
      <c r="B173" s="5" t="s">
        <v>61</v>
      </c>
      <c r="C173" s="7" t="s">
        <v>188</v>
      </c>
      <c r="E173" s="5" t="s">
        <v>409</v>
      </c>
      <c r="F173" s="7" t="s">
        <v>521</v>
      </c>
    </row>
    <row r="174" spans="2:6" x14ac:dyDescent="0.35">
      <c r="B174" s="5" t="s">
        <v>61</v>
      </c>
      <c r="C174" s="7" t="s">
        <v>189</v>
      </c>
      <c r="E174" s="5" t="s">
        <v>409</v>
      </c>
      <c r="F174" s="7" t="s">
        <v>522</v>
      </c>
    </row>
    <row r="175" spans="2:6" x14ac:dyDescent="0.35">
      <c r="B175" s="5" t="s">
        <v>61</v>
      </c>
      <c r="C175" s="7" t="s">
        <v>190</v>
      </c>
      <c r="E175" s="5" t="s">
        <v>409</v>
      </c>
      <c r="F175" s="7" t="s">
        <v>366</v>
      </c>
    </row>
    <row r="176" spans="2:6" x14ac:dyDescent="0.35">
      <c r="B176" s="5" t="s">
        <v>61</v>
      </c>
      <c r="C176" s="7" t="s">
        <v>191</v>
      </c>
      <c r="E176" s="5" t="s">
        <v>409</v>
      </c>
      <c r="F176" s="7" t="s">
        <v>523</v>
      </c>
    </row>
    <row r="177" spans="2:6" x14ac:dyDescent="0.35">
      <c r="B177" s="5" t="s">
        <v>61</v>
      </c>
      <c r="C177" s="7" t="s">
        <v>192</v>
      </c>
      <c r="E177" s="5" t="s">
        <v>409</v>
      </c>
      <c r="F177" s="7" t="s">
        <v>524</v>
      </c>
    </row>
    <row r="178" spans="2:6" x14ac:dyDescent="0.35">
      <c r="B178" s="5" t="s">
        <v>61</v>
      </c>
      <c r="C178" s="7" t="s">
        <v>193</v>
      </c>
      <c r="E178" s="5" t="s">
        <v>409</v>
      </c>
      <c r="F178" s="7" t="s">
        <v>525</v>
      </c>
    </row>
    <row r="179" spans="2:6" x14ac:dyDescent="0.35">
      <c r="B179" s="5" t="s">
        <v>61</v>
      </c>
      <c r="C179" s="7" t="s">
        <v>194</v>
      </c>
      <c r="E179" s="5" t="s">
        <v>409</v>
      </c>
      <c r="F179" s="7" t="s">
        <v>526</v>
      </c>
    </row>
    <row r="180" spans="2:6" x14ac:dyDescent="0.35">
      <c r="B180" s="5" t="s">
        <v>61</v>
      </c>
      <c r="C180" s="7" t="s">
        <v>195</v>
      </c>
      <c r="E180" s="5" t="s">
        <v>409</v>
      </c>
      <c r="F180" s="7" t="s">
        <v>527</v>
      </c>
    </row>
    <row r="181" spans="2:6" x14ac:dyDescent="0.35">
      <c r="B181" s="5" t="s">
        <v>61</v>
      </c>
      <c r="C181" s="7" t="s">
        <v>196</v>
      </c>
      <c r="E181" s="5" t="s">
        <v>409</v>
      </c>
      <c r="F181" s="7" t="s">
        <v>528</v>
      </c>
    </row>
    <row r="182" spans="2:6" x14ac:dyDescent="0.35">
      <c r="B182" s="5" t="s">
        <v>61</v>
      </c>
      <c r="C182" s="7" t="s">
        <v>197</v>
      </c>
      <c r="E182" s="5"/>
      <c r="F182" s="7"/>
    </row>
    <row r="183" spans="2:6" x14ac:dyDescent="0.35">
      <c r="B183" s="5" t="s">
        <v>61</v>
      </c>
      <c r="C183" s="7" t="s">
        <v>198</v>
      </c>
      <c r="E183" s="5"/>
      <c r="F183" s="7"/>
    </row>
    <row r="184" spans="2:6" x14ac:dyDescent="0.35">
      <c r="B184" s="5" t="s">
        <v>61</v>
      </c>
      <c r="C184" s="7" t="s">
        <v>199</v>
      </c>
      <c r="E184" s="5"/>
      <c r="F184" s="7"/>
    </row>
    <row r="185" spans="2:6" x14ac:dyDescent="0.35">
      <c r="B185" s="5" t="s">
        <v>61</v>
      </c>
      <c r="C185" s="7" t="s">
        <v>200</v>
      </c>
      <c r="E185" s="5"/>
      <c r="F185" s="7"/>
    </row>
    <row r="186" spans="2:6" x14ac:dyDescent="0.35">
      <c r="B186" s="5" t="s">
        <v>61</v>
      </c>
      <c r="C186" s="7" t="s">
        <v>201</v>
      </c>
      <c r="E186" s="5"/>
      <c r="F186" s="7"/>
    </row>
    <row r="187" spans="2:6" x14ac:dyDescent="0.35">
      <c r="B187" s="5" t="s">
        <v>61</v>
      </c>
      <c r="C187" s="7" t="s">
        <v>202</v>
      </c>
      <c r="E187" s="5"/>
      <c r="F187" s="7"/>
    </row>
    <row r="188" spans="2:6" x14ac:dyDescent="0.35">
      <c r="B188" s="5" t="s">
        <v>61</v>
      </c>
      <c r="C188" s="7" t="s">
        <v>203</v>
      </c>
      <c r="E188" s="5"/>
      <c r="F188" s="7"/>
    </row>
    <row r="189" spans="2:6" x14ac:dyDescent="0.35">
      <c r="B189" s="5" t="s">
        <v>61</v>
      </c>
      <c r="C189" s="7" t="s">
        <v>204</v>
      </c>
      <c r="E189" s="5"/>
      <c r="F189" s="7"/>
    </row>
    <row r="190" spans="2:6" x14ac:dyDescent="0.35">
      <c r="B190" s="5" t="s">
        <v>61</v>
      </c>
      <c r="C190" s="7" t="s">
        <v>205</v>
      </c>
      <c r="E190" s="5"/>
      <c r="F190" s="7"/>
    </row>
    <row r="191" spans="2:6" x14ac:dyDescent="0.35">
      <c r="B191" s="5" t="s">
        <v>61</v>
      </c>
      <c r="C191" s="7" t="s">
        <v>206</v>
      </c>
      <c r="E191" s="5"/>
      <c r="F191" s="7"/>
    </row>
    <row r="192" spans="2:6" x14ac:dyDescent="0.35">
      <c r="B192" s="5" t="s">
        <v>61</v>
      </c>
      <c r="C192" s="7" t="s">
        <v>207</v>
      </c>
      <c r="E192" s="5"/>
      <c r="F192" s="7"/>
    </row>
    <row r="193" spans="2:6" x14ac:dyDescent="0.35">
      <c r="B193" s="5" t="s">
        <v>61</v>
      </c>
      <c r="C193" s="7" t="s">
        <v>208</v>
      </c>
      <c r="E193" s="5"/>
      <c r="F193" s="7"/>
    </row>
    <row r="194" spans="2:6" x14ac:dyDescent="0.35">
      <c r="B194" s="5" t="s">
        <v>61</v>
      </c>
      <c r="C194" s="7" t="s">
        <v>209</v>
      </c>
      <c r="E194" s="5"/>
      <c r="F194" s="7"/>
    </row>
    <row r="195" spans="2:6" x14ac:dyDescent="0.35">
      <c r="B195" s="5" t="s">
        <v>61</v>
      </c>
      <c r="C195" s="7" t="s">
        <v>210</v>
      </c>
      <c r="E195" s="5"/>
      <c r="F195" s="7"/>
    </row>
    <row r="196" spans="2:6" x14ac:dyDescent="0.35">
      <c r="B196" s="5" t="s">
        <v>61</v>
      </c>
      <c r="C196" s="7" t="s">
        <v>211</v>
      </c>
      <c r="E196" s="5"/>
      <c r="F196" s="7"/>
    </row>
    <row r="197" spans="2:6" x14ac:dyDescent="0.35">
      <c r="B197" s="5" t="s">
        <v>61</v>
      </c>
      <c r="C197" s="7" t="s">
        <v>212</v>
      </c>
      <c r="E197" s="5"/>
      <c r="F197" s="7"/>
    </row>
    <row r="198" spans="2:6" x14ac:dyDescent="0.35">
      <c r="B198" s="5" t="s">
        <v>61</v>
      </c>
      <c r="C198" s="7" t="s">
        <v>213</v>
      </c>
      <c r="E198" s="5"/>
      <c r="F198" s="7"/>
    </row>
    <row r="199" spans="2:6" x14ac:dyDescent="0.35">
      <c r="B199" s="5" t="s">
        <v>61</v>
      </c>
      <c r="C199" s="7" t="s">
        <v>214</v>
      </c>
      <c r="E199" s="5"/>
      <c r="F199" s="7"/>
    </row>
    <row r="200" spans="2:6" x14ac:dyDescent="0.35">
      <c r="B200" s="5" t="s">
        <v>61</v>
      </c>
      <c r="C200" s="7" t="s">
        <v>215</v>
      </c>
      <c r="E200" s="5"/>
      <c r="F200" s="7"/>
    </row>
    <row r="201" spans="2:6" x14ac:dyDescent="0.35">
      <c r="B201" s="5" t="s">
        <v>61</v>
      </c>
      <c r="C201" s="7" t="s">
        <v>216</v>
      </c>
      <c r="E201" s="5"/>
      <c r="F201" s="7"/>
    </row>
    <row r="202" spans="2:6" x14ac:dyDescent="0.35">
      <c r="B202" s="5" t="s">
        <v>61</v>
      </c>
      <c r="C202" s="7" t="s">
        <v>217</v>
      </c>
      <c r="E202" s="5"/>
      <c r="F202" s="7"/>
    </row>
    <row r="203" spans="2:6" x14ac:dyDescent="0.35">
      <c r="B203" s="5" t="s">
        <v>61</v>
      </c>
      <c r="C203" s="7" t="s">
        <v>218</v>
      </c>
      <c r="E203" s="5"/>
      <c r="F203" s="7"/>
    </row>
    <row r="204" spans="2:6" x14ac:dyDescent="0.35">
      <c r="B204" s="5" t="s">
        <v>61</v>
      </c>
      <c r="C204" s="7" t="s">
        <v>219</v>
      </c>
      <c r="E204" s="5"/>
      <c r="F204" s="7"/>
    </row>
    <row r="205" spans="2:6" x14ac:dyDescent="0.35">
      <c r="B205" s="5" t="s">
        <v>61</v>
      </c>
      <c r="C205" s="7" t="s">
        <v>220</v>
      </c>
      <c r="E205" s="5"/>
      <c r="F205" s="7"/>
    </row>
    <row r="206" spans="2:6" x14ac:dyDescent="0.35">
      <c r="B206" s="5" t="s">
        <v>61</v>
      </c>
      <c r="C206" s="7" t="s">
        <v>221</v>
      </c>
      <c r="E206" s="5"/>
      <c r="F206" s="7"/>
    </row>
    <row r="207" spans="2:6" x14ac:dyDescent="0.35">
      <c r="B207" s="5" t="s">
        <v>61</v>
      </c>
      <c r="C207" s="7" t="s">
        <v>222</v>
      </c>
      <c r="E207" s="5"/>
      <c r="F207" s="7"/>
    </row>
    <row r="208" spans="2:6" x14ac:dyDescent="0.35">
      <c r="B208" s="5" t="s">
        <v>61</v>
      </c>
      <c r="C208" s="7" t="s">
        <v>223</v>
      </c>
      <c r="E208" s="5"/>
      <c r="F208" s="7"/>
    </row>
    <row r="209" spans="2:6" x14ac:dyDescent="0.35">
      <c r="B209" s="5" t="s">
        <v>61</v>
      </c>
      <c r="C209" s="7" t="s">
        <v>224</v>
      </c>
      <c r="E209" s="5"/>
      <c r="F209" s="7"/>
    </row>
    <row r="210" spans="2:6" x14ac:dyDescent="0.35">
      <c r="B210" s="5" t="s">
        <v>61</v>
      </c>
      <c r="C210" s="7" t="s">
        <v>225</v>
      </c>
      <c r="E210" s="5"/>
      <c r="F210" s="7"/>
    </row>
    <row r="211" spans="2:6" x14ac:dyDescent="0.35">
      <c r="B211" s="5" t="s">
        <v>61</v>
      </c>
      <c r="C211" s="7" t="s">
        <v>226</v>
      </c>
      <c r="E211" s="5"/>
      <c r="F211" s="7"/>
    </row>
    <row r="212" spans="2:6" x14ac:dyDescent="0.35">
      <c r="B212" s="5" t="s">
        <v>61</v>
      </c>
      <c r="C212" s="7" t="s">
        <v>227</v>
      </c>
      <c r="E212" s="5"/>
      <c r="F212" s="7"/>
    </row>
    <row r="213" spans="2:6" x14ac:dyDescent="0.35">
      <c r="B213" s="5" t="s">
        <v>61</v>
      </c>
      <c r="C213" s="7" t="s">
        <v>228</v>
      </c>
      <c r="E213" s="5"/>
      <c r="F213" s="7"/>
    </row>
    <row r="214" spans="2:6" x14ac:dyDescent="0.35">
      <c r="B214" s="5" t="s">
        <v>61</v>
      </c>
      <c r="C214" s="7" t="s">
        <v>229</v>
      </c>
      <c r="E214" s="5"/>
      <c r="F214" s="7"/>
    </row>
    <row r="215" spans="2:6" x14ac:dyDescent="0.35">
      <c r="B215" s="5" t="s">
        <v>61</v>
      </c>
      <c r="C215" s="7" t="s">
        <v>230</v>
      </c>
      <c r="E215" s="5"/>
      <c r="F215" s="7"/>
    </row>
    <row r="216" spans="2:6" x14ac:dyDescent="0.35">
      <c r="B216" s="5" t="s">
        <v>61</v>
      </c>
      <c r="C216" s="7" t="s">
        <v>231</v>
      </c>
      <c r="E216" s="5"/>
      <c r="F216" s="7"/>
    </row>
    <row r="217" spans="2:6" x14ac:dyDescent="0.35">
      <c r="B217" s="5" t="s">
        <v>61</v>
      </c>
      <c r="C217" s="7" t="s">
        <v>232</v>
      </c>
      <c r="E217" s="5"/>
      <c r="F217" s="7"/>
    </row>
    <row r="218" spans="2:6" x14ac:dyDescent="0.35">
      <c r="B218" s="5" t="s">
        <v>61</v>
      </c>
      <c r="C218" s="7" t="s">
        <v>233</v>
      </c>
      <c r="E218" s="5"/>
      <c r="F218" s="7"/>
    </row>
    <row r="219" spans="2:6" x14ac:dyDescent="0.35">
      <c r="B219" s="5" t="s">
        <v>61</v>
      </c>
      <c r="C219" s="7" t="s">
        <v>234</v>
      </c>
      <c r="E219" s="5"/>
      <c r="F219" s="7"/>
    </row>
    <row r="220" spans="2:6" x14ac:dyDescent="0.35">
      <c r="B220" s="5" t="s">
        <v>61</v>
      </c>
      <c r="C220" s="7" t="s">
        <v>235</v>
      </c>
      <c r="E220" s="5"/>
      <c r="F220" s="7"/>
    </row>
    <row r="221" spans="2:6" x14ac:dyDescent="0.35">
      <c r="B221" s="5" t="s">
        <v>61</v>
      </c>
      <c r="C221" s="7" t="s">
        <v>236</v>
      </c>
      <c r="E221" s="5"/>
      <c r="F221" s="7"/>
    </row>
    <row r="222" spans="2:6" x14ac:dyDescent="0.35">
      <c r="B222" s="5" t="s">
        <v>61</v>
      </c>
      <c r="C222" s="7" t="s">
        <v>237</v>
      </c>
      <c r="E222" s="5"/>
      <c r="F222" s="7"/>
    </row>
    <row r="223" spans="2:6" x14ac:dyDescent="0.35">
      <c r="B223" s="5" t="s">
        <v>61</v>
      </c>
      <c r="C223" s="7" t="s">
        <v>238</v>
      </c>
      <c r="E223" s="5"/>
      <c r="F223" s="7"/>
    </row>
    <row r="224" spans="2:6" x14ac:dyDescent="0.35">
      <c r="B224" s="5" t="s">
        <v>61</v>
      </c>
      <c r="C224" s="7" t="s">
        <v>239</v>
      </c>
      <c r="E224" s="5"/>
      <c r="F224" s="7"/>
    </row>
    <row r="225" spans="2:6" x14ac:dyDescent="0.35">
      <c r="B225" s="5" t="s">
        <v>61</v>
      </c>
      <c r="C225" s="7" t="s">
        <v>240</v>
      </c>
      <c r="E225" s="5"/>
      <c r="F225" s="7"/>
    </row>
    <row r="226" spans="2:6" x14ac:dyDescent="0.35">
      <c r="B226" s="5" t="s">
        <v>61</v>
      </c>
      <c r="C226" s="7" t="s">
        <v>241</v>
      </c>
      <c r="E226" s="5"/>
      <c r="F226" s="7"/>
    </row>
    <row r="227" spans="2:6" x14ac:dyDescent="0.35">
      <c r="B227" s="5" t="s">
        <v>61</v>
      </c>
      <c r="C227" s="7" t="s">
        <v>242</v>
      </c>
      <c r="E227" s="5"/>
      <c r="F227" s="7"/>
    </row>
    <row r="228" spans="2:6" x14ac:dyDescent="0.35">
      <c r="B228" s="5" t="s">
        <v>61</v>
      </c>
      <c r="C228" s="7" t="s">
        <v>243</v>
      </c>
      <c r="E228" s="5"/>
      <c r="F228" s="7"/>
    </row>
    <row r="229" spans="2:6" x14ac:dyDescent="0.35">
      <c r="B229" s="5" t="s">
        <v>61</v>
      </c>
      <c r="C229" s="7" t="s">
        <v>244</v>
      </c>
      <c r="E229" s="5"/>
      <c r="F229" s="7"/>
    </row>
    <row r="230" spans="2:6" x14ac:dyDescent="0.35">
      <c r="B230" s="5" t="s">
        <v>61</v>
      </c>
      <c r="C230" s="7" t="s">
        <v>245</v>
      </c>
      <c r="E230" s="5"/>
      <c r="F230" s="7"/>
    </row>
    <row r="231" spans="2:6" x14ac:dyDescent="0.35">
      <c r="B231" s="5" t="s">
        <v>61</v>
      </c>
      <c r="C231" s="7" t="s">
        <v>246</v>
      </c>
      <c r="E231" s="5"/>
      <c r="F231" s="7"/>
    </row>
    <row r="232" spans="2:6" x14ac:dyDescent="0.35">
      <c r="B232" s="5" t="s">
        <v>61</v>
      </c>
      <c r="C232" s="7" t="s">
        <v>247</v>
      </c>
      <c r="E232" s="5"/>
      <c r="F232" s="7"/>
    </row>
    <row r="233" spans="2:6" x14ac:dyDescent="0.35">
      <c r="B233" s="5" t="s">
        <v>61</v>
      </c>
      <c r="C233" s="7" t="s">
        <v>248</v>
      </c>
      <c r="E233" s="5"/>
      <c r="F233" s="7"/>
    </row>
    <row r="234" spans="2:6" x14ac:dyDescent="0.35">
      <c r="B234" s="5" t="s">
        <v>61</v>
      </c>
      <c r="C234" s="7" t="s">
        <v>249</v>
      </c>
      <c r="E234" s="5"/>
      <c r="F234" s="7"/>
    </row>
    <row r="235" spans="2:6" x14ac:dyDescent="0.35">
      <c r="B235" s="5" t="s">
        <v>61</v>
      </c>
      <c r="C235" s="7" t="s">
        <v>250</v>
      </c>
      <c r="E235" s="5"/>
      <c r="F235" s="7"/>
    </row>
    <row r="236" spans="2:6" x14ac:dyDescent="0.35">
      <c r="B236" s="5" t="s">
        <v>61</v>
      </c>
      <c r="C236" s="7" t="s">
        <v>251</v>
      </c>
      <c r="E236" s="5"/>
      <c r="F236" s="7"/>
    </row>
    <row r="237" spans="2:6" x14ac:dyDescent="0.35">
      <c r="B237" s="5" t="s">
        <v>61</v>
      </c>
      <c r="C237" s="7" t="s">
        <v>252</v>
      </c>
      <c r="E237" s="5"/>
      <c r="F237" s="7"/>
    </row>
    <row r="238" spans="2:6" x14ac:dyDescent="0.35">
      <c r="B238" s="5" t="s">
        <v>61</v>
      </c>
      <c r="C238" s="7" t="s">
        <v>253</v>
      </c>
      <c r="E238" s="5"/>
      <c r="F238" s="7"/>
    </row>
    <row r="239" spans="2:6" x14ac:dyDescent="0.35">
      <c r="B239" s="5" t="s">
        <v>61</v>
      </c>
      <c r="C239" s="7" t="s">
        <v>254</v>
      </c>
      <c r="E239" s="5"/>
      <c r="F239" s="7"/>
    </row>
    <row r="240" spans="2:6" x14ac:dyDescent="0.35">
      <c r="B240" s="5" t="s">
        <v>61</v>
      </c>
      <c r="C240" s="7" t="s">
        <v>255</v>
      </c>
      <c r="E240" s="5"/>
      <c r="F240" s="7"/>
    </row>
    <row r="241" spans="2:6" x14ac:dyDescent="0.35">
      <c r="B241" s="5" t="s">
        <v>61</v>
      </c>
      <c r="C241" s="7" t="s">
        <v>256</v>
      </c>
      <c r="E241" s="5"/>
      <c r="F241" s="7"/>
    </row>
    <row r="242" spans="2:6" x14ac:dyDescent="0.35">
      <c r="B242" s="5" t="s">
        <v>61</v>
      </c>
      <c r="C242" s="7" t="s">
        <v>257</v>
      </c>
      <c r="E242" s="5"/>
      <c r="F242" s="7"/>
    </row>
    <row r="243" spans="2:6" x14ac:dyDescent="0.35">
      <c r="B243" s="5" t="s">
        <v>61</v>
      </c>
      <c r="C243" s="7" t="s">
        <v>258</v>
      </c>
      <c r="E243" s="5"/>
      <c r="F243" s="7"/>
    </row>
    <row r="244" spans="2:6" x14ac:dyDescent="0.35">
      <c r="B244" s="5" t="s">
        <v>61</v>
      </c>
      <c r="C244" s="7" t="s">
        <v>259</v>
      </c>
      <c r="E244" s="5"/>
      <c r="F244" s="7"/>
    </row>
    <row r="245" spans="2:6" x14ac:dyDescent="0.35">
      <c r="B245" s="5" t="s">
        <v>61</v>
      </c>
      <c r="C245" s="7" t="s">
        <v>260</v>
      </c>
      <c r="E245" s="5"/>
      <c r="F245" s="7"/>
    </row>
    <row r="246" spans="2:6" x14ac:dyDescent="0.35">
      <c r="B246" s="5" t="s">
        <v>61</v>
      </c>
      <c r="C246" s="7" t="s">
        <v>261</v>
      </c>
      <c r="E246" s="5"/>
      <c r="F246" s="7"/>
    </row>
    <row r="247" spans="2:6" x14ac:dyDescent="0.35">
      <c r="B247" s="5" t="s">
        <v>61</v>
      </c>
      <c r="C247" s="7" t="s">
        <v>262</v>
      </c>
      <c r="E247" s="5"/>
      <c r="F247" s="7"/>
    </row>
    <row r="248" spans="2:6" x14ac:dyDescent="0.35">
      <c r="B248" s="5" t="s">
        <v>61</v>
      </c>
      <c r="C248" s="7" t="s">
        <v>263</v>
      </c>
      <c r="E248" s="5"/>
      <c r="F248" s="7"/>
    </row>
    <row r="249" spans="2:6" x14ac:dyDescent="0.35">
      <c r="B249" s="5" t="s">
        <v>61</v>
      </c>
      <c r="C249" s="7" t="s">
        <v>264</v>
      </c>
      <c r="E249" s="5"/>
      <c r="F249" s="7"/>
    </row>
    <row r="250" spans="2:6" x14ac:dyDescent="0.35">
      <c r="B250" s="5" t="s">
        <v>61</v>
      </c>
      <c r="C250" s="7" t="s">
        <v>265</v>
      </c>
      <c r="E250" s="5"/>
      <c r="F250" s="7"/>
    </row>
    <row r="251" spans="2:6" x14ac:dyDescent="0.35">
      <c r="B251" s="5" t="s">
        <v>61</v>
      </c>
      <c r="C251" s="7" t="s">
        <v>266</v>
      </c>
      <c r="E251" s="5"/>
      <c r="F251" s="7"/>
    </row>
    <row r="252" spans="2:6" x14ac:dyDescent="0.35">
      <c r="B252" s="5" t="s">
        <v>61</v>
      </c>
      <c r="C252" s="7" t="s">
        <v>267</v>
      </c>
      <c r="E252" s="5"/>
      <c r="F252" s="7"/>
    </row>
    <row r="253" spans="2:6" x14ac:dyDescent="0.35">
      <c r="B253" s="5" t="s">
        <v>61</v>
      </c>
      <c r="C253" s="7" t="s">
        <v>268</v>
      </c>
      <c r="E253" s="5"/>
      <c r="F253" s="7"/>
    </row>
    <row r="254" spans="2:6" x14ac:dyDescent="0.35">
      <c r="B254" s="5" t="s">
        <v>61</v>
      </c>
      <c r="C254" s="7" t="s">
        <v>269</v>
      </c>
      <c r="E254" s="5"/>
      <c r="F254" s="7"/>
    </row>
    <row r="255" spans="2:6" x14ac:dyDescent="0.35">
      <c r="B255" s="5" t="s">
        <v>61</v>
      </c>
      <c r="C255" s="7" t="s">
        <v>270</v>
      </c>
      <c r="E255" s="5"/>
      <c r="F255" s="7"/>
    </row>
    <row r="256" spans="2:6" x14ac:dyDescent="0.35">
      <c r="B256" s="5" t="s">
        <v>61</v>
      </c>
      <c r="C256" s="7" t="s">
        <v>271</v>
      </c>
      <c r="E256" s="5"/>
      <c r="F256" s="7"/>
    </row>
    <row r="257" spans="2:6" x14ac:dyDescent="0.35">
      <c r="B257" s="5" t="s">
        <v>61</v>
      </c>
      <c r="C257" s="7" t="s">
        <v>272</v>
      </c>
      <c r="E257" s="5"/>
      <c r="F257" s="7"/>
    </row>
    <row r="258" spans="2:6" x14ac:dyDescent="0.35">
      <c r="B258" s="5" t="s">
        <v>61</v>
      </c>
      <c r="C258" s="7" t="s">
        <v>273</v>
      </c>
      <c r="E258" s="5"/>
      <c r="F258" s="7"/>
    </row>
    <row r="259" spans="2:6" x14ac:dyDescent="0.35">
      <c r="B259" s="5" t="s">
        <v>61</v>
      </c>
      <c r="C259" s="7" t="s">
        <v>274</v>
      </c>
      <c r="E259" s="5"/>
      <c r="F259" s="7"/>
    </row>
    <row r="260" spans="2:6" x14ac:dyDescent="0.35">
      <c r="B260" s="5" t="s">
        <v>61</v>
      </c>
      <c r="C260" s="7" t="s">
        <v>275</v>
      </c>
      <c r="E260" s="5"/>
      <c r="F260" s="7"/>
    </row>
    <row r="261" spans="2:6" x14ac:dyDescent="0.35">
      <c r="B261" s="5" t="s">
        <v>61</v>
      </c>
      <c r="C261" s="7" t="s">
        <v>276</v>
      </c>
      <c r="E261" s="5"/>
      <c r="F261" s="7"/>
    </row>
    <row r="262" spans="2:6" x14ac:dyDescent="0.35">
      <c r="B262" s="5" t="s">
        <v>61</v>
      </c>
      <c r="C262" s="7" t="s">
        <v>277</v>
      </c>
      <c r="E262" s="5"/>
      <c r="F262" s="7"/>
    </row>
    <row r="263" spans="2:6" x14ac:dyDescent="0.35">
      <c r="B263" s="5" t="s">
        <v>61</v>
      </c>
      <c r="C263" s="7" t="s">
        <v>278</v>
      </c>
      <c r="E263" s="5"/>
      <c r="F263" s="7"/>
    </row>
    <row r="264" spans="2:6" x14ac:dyDescent="0.35">
      <c r="B264" s="5" t="s">
        <v>61</v>
      </c>
      <c r="C264" s="7" t="s">
        <v>279</v>
      </c>
      <c r="E264" s="5"/>
      <c r="F264" s="7"/>
    </row>
    <row r="265" spans="2:6" x14ac:dyDescent="0.35">
      <c r="B265" s="5" t="s">
        <v>61</v>
      </c>
      <c r="C265" s="7" t="s">
        <v>280</v>
      </c>
      <c r="E265" s="5"/>
      <c r="F265" s="7"/>
    </row>
    <row r="266" spans="2:6" x14ac:dyDescent="0.35">
      <c r="B266" s="5" t="s">
        <v>61</v>
      </c>
      <c r="C266" s="7" t="s">
        <v>281</v>
      </c>
      <c r="E266" s="5"/>
      <c r="F266" s="7"/>
    </row>
    <row r="267" spans="2:6" x14ac:dyDescent="0.35">
      <c r="B267" s="5" t="s">
        <v>61</v>
      </c>
      <c r="C267" s="7" t="s">
        <v>282</v>
      </c>
      <c r="E267" s="5"/>
      <c r="F267" s="7"/>
    </row>
    <row r="268" spans="2:6" x14ac:dyDescent="0.35">
      <c r="B268" s="5" t="s">
        <v>61</v>
      </c>
      <c r="C268" s="7" t="s">
        <v>283</v>
      </c>
      <c r="E268" s="5"/>
      <c r="F268" s="7"/>
    </row>
    <row r="269" spans="2:6" x14ac:dyDescent="0.35">
      <c r="B269" s="5" t="s">
        <v>61</v>
      </c>
      <c r="C269" s="7" t="s">
        <v>284</v>
      </c>
      <c r="E269" s="5"/>
      <c r="F269" s="7"/>
    </row>
    <row r="270" spans="2:6" x14ac:dyDescent="0.35">
      <c r="B270" s="5" t="s">
        <v>61</v>
      </c>
      <c r="C270" s="7" t="s">
        <v>285</v>
      </c>
      <c r="E270" s="5"/>
      <c r="F270" s="7"/>
    </row>
    <row r="271" spans="2:6" x14ac:dyDescent="0.35">
      <c r="B271" s="5" t="s">
        <v>61</v>
      </c>
      <c r="C271" s="7" t="s">
        <v>286</v>
      </c>
      <c r="E271" s="5"/>
      <c r="F271" s="7"/>
    </row>
    <row r="272" spans="2:6" x14ac:dyDescent="0.35">
      <c r="B272" s="5" t="s">
        <v>61</v>
      </c>
      <c r="C272" s="7" t="s">
        <v>287</v>
      </c>
      <c r="E272" s="5"/>
      <c r="F272" s="7"/>
    </row>
    <row r="273" spans="2:6" x14ac:dyDescent="0.35">
      <c r="B273" s="5" t="s">
        <v>61</v>
      </c>
      <c r="C273" s="7" t="s">
        <v>288</v>
      </c>
      <c r="E273" s="5"/>
      <c r="F273" s="7"/>
    </row>
    <row r="274" spans="2:6" x14ac:dyDescent="0.35">
      <c r="B274" s="5" t="s">
        <v>61</v>
      </c>
      <c r="C274" s="7" t="s">
        <v>289</v>
      </c>
      <c r="E274" s="5"/>
      <c r="F274" s="7"/>
    </row>
    <row r="275" spans="2:6" x14ac:dyDescent="0.35">
      <c r="B275" s="5" t="s">
        <v>61</v>
      </c>
      <c r="C275" s="7" t="s">
        <v>290</v>
      </c>
      <c r="E275" s="5"/>
      <c r="F275" s="7"/>
    </row>
    <row r="276" spans="2:6" x14ac:dyDescent="0.35">
      <c r="B276" s="5" t="s">
        <v>61</v>
      </c>
      <c r="C276" s="7" t="s">
        <v>291</v>
      </c>
      <c r="E276" s="5"/>
      <c r="F276" s="7"/>
    </row>
    <row r="277" spans="2:6" x14ac:dyDescent="0.35">
      <c r="B277" s="5" t="s">
        <v>61</v>
      </c>
      <c r="C277" s="7" t="s">
        <v>292</v>
      </c>
      <c r="E277" s="5"/>
      <c r="F277" s="7"/>
    </row>
    <row r="278" spans="2:6" x14ac:dyDescent="0.35">
      <c r="B278" s="5" t="s">
        <v>61</v>
      </c>
      <c r="C278" s="7" t="s">
        <v>293</v>
      </c>
      <c r="E278" s="5"/>
      <c r="F278" s="7"/>
    </row>
    <row r="279" spans="2:6" x14ac:dyDescent="0.35">
      <c r="B279" s="5" t="s">
        <v>61</v>
      </c>
      <c r="C279" s="7" t="s">
        <v>294</v>
      </c>
      <c r="E279" s="5"/>
      <c r="F279" s="7"/>
    </row>
    <row r="280" spans="2:6" x14ac:dyDescent="0.35">
      <c r="B280" s="5" t="s">
        <v>61</v>
      </c>
      <c r="C280" s="7" t="s">
        <v>295</v>
      </c>
      <c r="E280" s="5"/>
      <c r="F280" s="7"/>
    </row>
    <row r="281" spans="2:6" x14ac:dyDescent="0.35">
      <c r="B281" s="5" t="s">
        <v>61</v>
      </c>
      <c r="C281" s="7" t="s">
        <v>296</v>
      </c>
      <c r="E281" s="5"/>
      <c r="F281" s="7"/>
    </row>
    <row r="282" spans="2:6" x14ac:dyDescent="0.35">
      <c r="B282" s="5" t="s">
        <v>61</v>
      </c>
      <c r="C282" s="7" t="s">
        <v>297</v>
      </c>
      <c r="E282" s="5"/>
      <c r="F282" s="7"/>
    </row>
    <row r="283" spans="2:6" x14ac:dyDescent="0.35">
      <c r="B283" s="5" t="s">
        <v>61</v>
      </c>
      <c r="C283" s="7" t="s">
        <v>298</v>
      </c>
      <c r="E283" s="5"/>
      <c r="F283" s="7"/>
    </row>
    <row r="284" spans="2:6" x14ac:dyDescent="0.35">
      <c r="B284" s="5" t="s">
        <v>61</v>
      </c>
      <c r="C284" s="7" t="s">
        <v>299</v>
      </c>
      <c r="E284" s="5"/>
      <c r="F284" s="7"/>
    </row>
    <row r="285" spans="2:6" x14ac:dyDescent="0.35">
      <c r="B285" s="5" t="s">
        <v>61</v>
      </c>
      <c r="C285" s="7" t="s">
        <v>300</v>
      </c>
      <c r="E285" s="5"/>
      <c r="F285" s="7"/>
    </row>
    <row r="286" spans="2:6" x14ac:dyDescent="0.35">
      <c r="B286" s="5" t="s">
        <v>61</v>
      </c>
      <c r="C286" s="7" t="s">
        <v>301</v>
      </c>
      <c r="E286" s="5"/>
      <c r="F286" s="7"/>
    </row>
    <row r="287" spans="2:6" x14ac:dyDescent="0.35">
      <c r="B287" s="5" t="s">
        <v>61</v>
      </c>
      <c r="C287" s="7" t="s">
        <v>302</v>
      </c>
      <c r="E287" s="5"/>
      <c r="F287" s="7"/>
    </row>
    <row r="288" spans="2:6" x14ac:dyDescent="0.35">
      <c r="B288" s="5" t="s">
        <v>61</v>
      </c>
      <c r="C288" s="7" t="s">
        <v>303</v>
      </c>
      <c r="E288" s="5"/>
      <c r="F288" s="7"/>
    </row>
    <row r="289" spans="2:6" x14ac:dyDescent="0.35">
      <c r="B289" s="5" t="s">
        <v>61</v>
      </c>
      <c r="C289" s="7" t="s">
        <v>304</v>
      </c>
      <c r="E289" s="5"/>
      <c r="F289" s="7"/>
    </row>
    <row r="290" spans="2:6" x14ac:dyDescent="0.35">
      <c r="B290" s="5" t="s">
        <v>61</v>
      </c>
      <c r="C290" s="7" t="s">
        <v>305</v>
      </c>
      <c r="E290" s="5"/>
      <c r="F290" s="7"/>
    </row>
    <row r="291" spans="2:6" x14ac:dyDescent="0.35">
      <c r="B291" s="5" t="s">
        <v>61</v>
      </c>
      <c r="C291" s="7" t="s">
        <v>306</v>
      </c>
      <c r="E291" s="5"/>
      <c r="F291" s="7"/>
    </row>
    <row r="292" spans="2:6" x14ac:dyDescent="0.35">
      <c r="B292" s="5" t="s">
        <v>61</v>
      </c>
      <c r="C292" s="7" t="s">
        <v>307</v>
      </c>
      <c r="E292" s="5"/>
      <c r="F292" s="7"/>
    </row>
    <row r="293" spans="2:6" x14ac:dyDescent="0.35">
      <c r="B293" s="5" t="s">
        <v>61</v>
      </c>
      <c r="C293" s="7" t="s">
        <v>308</v>
      </c>
      <c r="E293" s="5"/>
      <c r="F293" s="7"/>
    </row>
    <row r="294" spans="2:6" x14ac:dyDescent="0.35">
      <c r="B294" s="5" t="s">
        <v>61</v>
      </c>
      <c r="C294" s="7" t="s">
        <v>309</v>
      </c>
      <c r="E294" s="5"/>
      <c r="F294" s="7"/>
    </row>
    <row r="295" spans="2:6" x14ac:dyDescent="0.35">
      <c r="B295" s="5" t="s">
        <v>61</v>
      </c>
      <c r="C295" s="7" t="s">
        <v>310</v>
      </c>
      <c r="E295" s="5"/>
      <c r="F295" s="7"/>
    </row>
    <row r="296" spans="2:6" x14ac:dyDescent="0.35">
      <c r="B296" s="5" t="s">
        <v>61</v>
      </c>
      <c r="C296" s="7" t="s">
        <v>311</v>
      </c>
      <c r="E296" s="5"/>
      <c r="F296" s="7"/>
    </row>
    <row r="297" spans="2:6" x14ac:dyDescent="0.35">
      <c r="B297" s="5" t="s">
        <v>61</v>
      </c>
      <c r="C297" s="7" t="s">
        <v>312</v>
      </c>
      <c r="E297" s="5"/>
      <c r="F297" s="7"/>
    </row>
    <row r="298" spans="2:6" x14ac:dyDescent="0.35">
      <c r="B298" s="5" t="s">
        <v>61</v>
      </c>
      <c r="C298" s="7" t="s">
        <v>313</v>
      </c>
      <c r="E298" s="5"/>
      <c r="F298" s="7"/>
    </row>
    <row r="299" spans="2:6" x14ac:dyDescent="0.35">
      <c r="B299" s="5" t="s">
        <v>61</v>
      </c>
      <c r="C299" s="7" t="s">
        <v>314</v>
      </c>
      <c r="E299" s="5"/>
      <c r="F299" s="7"/>
    </row>
    <row r="300" spans="2:6" x14ac:dyDescent="0.35">
      <c r="B300" s="5" t="s">
        <v>61</v>
      </c>
      <c r="C300" s="7" t="s">
        <v>315</v>
      </c>
      <c r="E300" s="5"/>
      <c r="F300" s="7"/>
    </row>
    <row r="301" spans="2:6" x14ac:dyDescent="0.35">
      <c r="B301" s="5" t="s">
        <v>61</v>
      </c>
      <c r="C301" s="7" t="s">
        <v>316</v>
      </c>
      <c r="E301" s="5"/>
      <c r="F301" s="7"/>
    </row>
    <row r="302" spans="2:6" x14ac:dyDescent="0.35">
      <c r="B302" s="5" t="s">
        <v>61</v>
      </c>
      <c r="C302" s="7" t="s">
        <v>317</v>
      </c>
      <c r="E302" s="5"/>
      <c r="F302" s="7"/>
    </row>
    <row r="303" spans="2:6" x14ac:dyDescent="0.35">
      <c r="B303" s="5" t="s">
        <v>61</v>
      </c>
      <c r="C303" s="7" t="s">
        <v>318</v>
      </c>
      <c r="E303" s="5"/>
      <c r="F303" s="7"/>
    </row>
    <row r="304" spans="2:6" x14ac:dyDescent="0.35">
      <c r="B304" s="5" t="s">
        <v>61</v>
      </c>
      <c r="C304" s="7" t="s">
        <v>319</v>
      </c>
      <c r="E304" s="5"/>
      <c r="F304" s="7"/>
    </row>
    <row r="305" spans="2:6" x14ac:dyDescent="0.35">
      <c r="B305" s="5" t="s">
        <v>61</v>
      </c>
      <c r="C305" s="7" t="s">
        <v>320</v>
      </c>
      <c r="E305" s="5"/>
      <c r="F305" s="7"/>
    </row>
    <row r="306" spans="2:6" x14ac:dyDescent="0.35">
      <c r="B306" s="5" t="s">
        <v>61</v>
      </c>
      <c r="C306" s="7" t="s">
        <v>321</v>
      </c>
      <c r="E306" s="5"/>
      <c r="F306" s="7"/>
    </row>
    <row r="307" spans="2:6" x14ac:dyDescent="0.35">
      <c r="B307" s="5" t="s">
        <v>61</v>
      </c>
      <c r="C307" s="7" t="s">
        <v>322</v>
      </c>
      <c r="E307" s="5"/>
      <c r="F307" s="7"/>
    </row>
    <row r="308" spans="2:6" x14ac:dyDescent="0.35">
      <c r="B308" s="5" t="s">
        <v>61</v>
      </c>
      <c r="C308" s="7" t="s">
        <v>323</v>
      </c>
      <c r="E308" s="5"/>
      <c r="F308" s="7"/>
    </row>
    <row r="309" spans="2:6" x14ac:dyDescent="0.35">
      <c r="B309" s="5" t="s">
        <v>61</v>
      </c>
      <c r="C309" s="7" t="s">
        <v>324</v>
      </c>
      <c r="E309" s="5"/>
      <c r="F309" s="7"/>
    </row>
    <row r="310" spans="2:6" x14ac:dyDescent="0.35">
      <c r="B310" s="5" t="s">
        <v>61</v>
      </c>
      <c r="C310" s="7" t="s">
        <v>325</v>
      </c>
      <c r="E310" s="5"/>
      <c r="F310" s="7"/>
    </row>
    <row r="311" spans="2:6" x14ac:dyDescent="0.35">
      <c r="B311" s="5" t="s">
        <v>61</v>
      </c>
      <c r="C311" s="7" t="s">
        <v>326</v>
      </c>
      <c r="E311" s="5"/>
      <c r="F311" s="7"/>
    </row>
    <row r="312" spans="2:6" x14ac:dyDescent="0.35">
      <c r="B312" s="5" t="s">
        <v>61</v>
      </c>
      <c r="C312" s="7" t="s">
        <v>327</v>
      </c>
      <c r="E312" s="5"/>
      <c r="F312" s="7"/>
    </row>
    <row r="313" spans="2:6" x14ac:dyDescent="0.35">
      <c r="B313" s="5" t="s">
        <v>61</v>
      </c>
      <c r="C313" s="7" t="s">
        <v>328</v>
      </c>
      <c r="E313" s="5"/>
      <c r="F313" s="7"/>
    </row>
    <row r="314" spans="2:6" x14ac:dyDescent="0.35">
      <c r="B314" s="5" t="s">
        <v>61</v>
      </c>
      <c r="C314" s="7" t="s">
        <v>329</v>
      </c>
      <c r="E314" s="5"/>
      <c r="F314" s="7"/>
    </row>
    <row r="315" spans="2:6" x14ac:dyDescent="0.35">
      <c r="B315" s="5" t="s">
        <v>61</v>
      </c>
      <c r="C315" s="7" t="s">
        <v>330</v>
      </c>
      <c r="E315" s="5"/>
      <c r="F315" s="7"/>
    </row>
    <row r="316" spans="2:6" x14ac:dyDescent="0.35">
      <c r="B316" s="5" t="s">
        <v>61</v>
      </c>
      <c r="C316" s="7" t="s">
        <v>331</v>
      </c>
      <c r="E316" s="5"/>
      <c r="F316" s="7"/>
    </row>
    <row r="317" spans="2:6" x14ac:dyDescent="0.35">
      <c r="B317" s="5" t="s">
        <v>61</v>
      </c>
      <c r="C317" s="7" t="s">
        <v>332</v>
      </c>
      <c r="E317" s="5"/>
      <c r="F317" s="7"/>
    </row>
    <row r="318" spans="2:6" x14ac:dyDescent="0.35">
      <c r="B318" s="5" t="s">
        <v>61</v>
      </c>
      <c r="C318" s="7" t="s">
        <v>333</v>
      </c>
      <c r="E318" s="5"/>
      <c r="F318" s="7"/>
    </row>
    <row r="319" spans="2:6" x14ac:dyDescent="0.35">
      <c r="B319" s="5" t="s">
        <v>61</v>
      </c>
      <c r="C319" s="7" t="s">
        <v>333</v>
      </c>
      <c r="E319" s="5"/>
      <c r="F319" s="7"/>
    </row>
    <row r="320" spans="2:6" x14ac:dyDescent="0.35">
      <c r="B320" s="5" t="s">
        <v>61</v>
      </c>
      <c r="C320" s="7" t="s">
        <v>334</v>
      </c>
      <c r="E320" s="5"/>
      <c r="F320" s="7"/>
    </row>
    <row r="321" spans="2:6" x14ac:dyDescent="0.35">
      <c r="B321" s="5" t="s">
        <v>61</v>
      </c>
      <c r="C321" s="7" t="s">
        <v>335</v>
      </c>
      <c r="E321" s="5"/>
      <c r="F321" s="7"/>
    </row>
    <row r="322" spans="2:6" x14ac:dyDescent="0.35">
      <c r="B322" s="5" t="s">
        <v>61</v>
      </c>
      <c r="C322" s="7" t="s">
        <v>336</v>
      </c>
      <c r="E322" s="5"/>
      <c r="F322" s="7"/>
    </row>
    <row r="323" spans="2:6" x14ac:dyDescent="0.35">
      <c r="B323" s="5" t="s">
        <v>61</v>
      </c>
      <c r="C323" s="7" t="s">
        <v>337</v>
      </c>
      <c r="E323" s="5"/>
      <c r="F323" s="7"/>
    </row>
    <row r="324" spans="2:6" x14ac:dyDescent="0.35">
      <c r="B324" s="5" t="s">
        <v>61</v>
      </c>
      <c r="C324" s="7" t="s">
        <v>338</v>
      </c>
      <c r="E324" s="5"/>
      <c r="F324" s="7"/>
    </row>
    <row r="325" spans="2:6" x14ac:dyDescent="0.35">
      <c r="B325" s="5" t="s">
        <v>61</v>
      </c>
      <c r="C325" s="7" t="s">
        <v>339</v>
      </c>
      <c r="E325" s="5"/>
      <c r="F325" s="7"/>
    </row>
    <row r="326" spans="2:6" x14ac:dyDescent="0.35">
      <c r="B326" s="5" t="s">
        <v>61</v>
      </c>
      <c r="C326" s="7" t="s">
        <v>340</v>
      </c>
      <c r="E326" s="5"/>
      <c r="F326" s="7"/>
    </row>
    <row r="327" spans="2:6" x14ac:dyDescent="0.35">
      <c r="B327" s="5" t="s">
        <v>61</v>
      </c>
      <c r="C327" s="7" t="s">
        <v>341</v>
      </c>
      <c r="E327" s="5"/>
      <c r="F327" s="7"/>
    </row>
    <row r="328" spans="2:6" x14ac:dyDescent="0.35">
      <c r="B328" s="5" t="s">
        <v>61</v>
      </c>
      <c r="C328" s="7" t="s">
        <v>342</v>
      </c>
      <c r="E328" s="5"/>
      <c r="F328" s="7"/>
    </row>
    <row r="329" spans="2:6" x14ac:dyDescent="0.35">
      <c r="B329" s="5" t="s">
        <v>61</v>
      </c>
      <c r="C329" s="7" t="s">
        <v>343</v>
      </c>
      <c r="E329" s="5"/>
      <c r="F329" s="7"/>
    </row>
    <row r="330" spans="2:6" x14ac:dyDescent="0.35">
      <c r="B330" s="5" t="s">
        <v>61</v>
      </c>
      <c r="C330" s="7" t="s">
        <v>344</v>
      </c>
      <c r="E330" s="5"/>
      <c r="F330" s="7"/>
    </row>
    <row r="331" spans="2:6" x14ac:dyDescent="0.35">
      <c r="B331" s="5" t="s">
        <v>61</v>
      </c>
      <c r="C331" s="7" t="s">
        <v>345</v>
      </c>
      <c r="E331" s="5"/>
      <c r="F331" s="7"/>
    </row>
    <row r="332" spans="2:6" x14ac:dyDescent="0.35">
      <c r="B332" s="5" t="s">
        <v>61</v>
      </c>
      <c r="C332" s="7" t="s">
        <v>346</v>
      </c>
      <c r="E332" s="5"/>
      <c r="F332" s="7"/>
    </row>
    <row r="333" spans="2:6" x14ac:dyDescent="0.35">
      <c r="B333" s="5" t="s">
        <v>61</v>
      </c>
      <c r="C333" s="7" t="s">
        <v>347</v>
      </c>
      <c r="E333" s="5"/>
      <c r="F333" s="7"/>
    </row>
    <row r="334" spans="2:6" x14ac:dyDescent="0.35">
      <c r="B334" s="5" t="s">
        <v>61</v>
      </c>
      <c r="C334" s="7" t="s">
        <v>348</v>
      </c>
      <c r="E334" s="5"/>
      <c r="F334" s="7"/>
    </row>
    <row r="335" spans="2:6" x14ac:dyDescent="0.35">
      <c r="B335" s="5" t="s">
        <v>61</v>
      </c>
      <c r="C335" s="7" t="s">
        <v>349</v>
      </c>
      <c r="E335" s="5"/>
      <c r="F335" s="7"/>
    </row>
    <row r="336" spans="2:6" x14ac:dyDescent="0.35">
      <c r="B336" s="5" t="s">
        <v>61</v>
      </c>
      <c r="C336" s="7" t="s">
        <v>350</v>
      </c>
      <c r="E336" s="5"/>
      <c r="F336" s="7"/>
    </row>
    <row r="337" spans="2:6" x14ac:dyDescent="0.35">
      <c r="B337" s="5" t="s">
        <v>61</v>
      </c>
      <c r="C337" s="7" t="s">
        <v>351</v>
      </c>
      <c r="E337" s="5"/>
      <c r="F337" s="7"/>
    </row>
    <row r="338" spans="2:6" x14ac:dyDescent="0.35">
      <c r="B338" s="5" t="s">
        <v>61</v>
      </c>
      <c r="C338" s="7" t="s">
        <v>352</v>
      </c>
      <c r="E338" s="5"/>
      <c r="F338" s="7"/>
    </row>
    <row r="339" spans="2:6" x14ac:dyDescent="0.35">
      <c r="B339" s="5" t="s">
        <v>61</v>
      </c>
      <c r="C339" s="7" t="s">
        <v>353</v>
      </c>
      <c r="E339" s="5"/>
      <c r="F339" s="7"/>
    </row>
    <row r="340" spans="2:6" x14ac:dyDescent="0.35">
      <c r="B340" s="5" t="s">
        <v>61</v>
      </c>
      <c r="C340" s="7" t="s">
        <v>354</v>
      </c>
      <c r="E340" s="5"/>
      <c r="F340" s="7"/>
    </row>
    <row r="341" spans="2:6" x14ac:dyDescent="0.35">
      <c r="B341" s="5" t="s">
        <v>61</v>
      </c>
      <c r="C341" s="7" t="s">
        <v>355</v>
      </c>
      <c r="E341" s="5"/>
      <c r="F341" s="7"/>
    </row>
    <row r="342" spans="2:6" x14ac:dyDescent="0.35">
      <c r="B342" s="5" t="s">
        <v>61</v>
      </c>
      <c r="C342" s="7" t="s">
        <v>356</v>
      </c>
      <c r="E342" s="5"/>
      <c r="F342" s="7"/>
    </row>
    <row r="343" spans="2:6" x14ac:dyDescent="0.35">
      <c r="B343" s="5" t="s">
        <v>61</v>
      </c>
      <c r="C343" s="7" t="s">
        <v>357</v>
      </c>
      <c r="E343" s="5"/>
      <c r="F343" s="7"/>
    </row>
    <row r="344" spans="2:6" x14ac:dyDescent="0.35">
      <c r="B344" s="5" t="s">
        <v>61</v>
      </c>
      <c r="C344" s="7" t="s">
        <v>358</v>
      </c>
      <c r="E344" s="5"/>
      <c r="F344" s="7"/>
    </row>
    <row r="345" spans="2:6" x14ac:dyDescent="0.35">
      <c r="B345" s="5" t="s">
        <v>61</v>
      </c>
      <c r="C345" s="7" t="s">
        <v>359</v>
      </c>
      <c r="E345" s="5"/>
      <c r="F345" s="7"/>
    </row>
    <row r="346" spans="2:6" x14ac:dyDescent="0.35">
      <c r="B346" s="5" t="s">
        <v>61</v>
      </c>
      <c r="C346" s="7" t="s">
        <v>360</v>
      </c>
      <c r="E346" s="5"/>
      <c r="F346" s="7"/>
    </row>
    <row r="347" spans="2:6" x14ac:dyDescent="0.35">
      <c r="B347" s="5" t="s">
        <v>61</v>
      </c>
      <c r="C347" s="7" t="s">
        <v>361</v>
      </c>
      <c r="E347" s="5"/>
      <c r="F347" s="7"/>
    </row>
    <row r="348" spans="2:6" x14ac:dyDescent="0.35">
      <c r="B348" s="5" t="s">
        <v>61</v>
      </c>
      <c r="C348" s="7" t="s">
        <v>362</v>
      </c>
      <c r="E348" s="5"/>
      <c r="F348" s="7"/>
    </row>
    <row r="349" spans="2:6" x14ac:dyDescent="0.35">
      <c r="B349" s="5" t="s">
        <v>61</v>
      </c>
      <c r="C349" s="7" t="s">
        <v>363</v>
      </c>
      <c r="E349" s="5"/>
      <c r="F349" s="7"/>
    </row>
    <row r="350" spans="2:6" x14ac:dyDescent="0.35">
      <c r="B350" s="5" t="s">
        <v>61</v>
      </c>
      <c r="C350" s="7" t="s">
        <v>364</v>
      </c>
      <c r="E350" s="5"/>
      <c r="F350" s="7"/>
    </row>
    <row r="351" spans="2:6" x14ac:dyDescent="0.35">
      <c r="B351" s="5" t="s">
        <v>61</v>
      </c>
      <c r="C351" s="7" t="s">
        <v>365</v>
      </c>
      <c r="E351" s="5"/>
      <c r="F351" s="7"/>
    </row>
    <row r="352" spans="2:6" x14ac:dyDescent="0.35">
      <c r="B352" s="5" t="s">
        <v>61</v>
      </c>
      <c r="C352" s="7" t="s">
        <v>366</v>
      </c>
      <c r="E352" s="5"/>
      <c r="F352" s="7"/>
    </row>
    <row r="353" spans="2:6" x14ac:dyDescent="0.35">
      <c r="B353" s="5" t="s">
        <v>61</v>
      </c>
      <c r="C353" s="7" t="s">
        <v>367</v>
      </c>
      <c r="E353" s="5"/>
      <c r="F353" s="7"/>
    </row>
    <row r="354" spans="2:6" x14ac:dyDescent="0.35">
      <c r="B354" s="5" t="s">
        <v>61</v>
      </c>
      <c r="C354" s="7" t="s">
        <v>368</v>
      </c>
      <c r="E354" s="5"/>
      <c r="F354" s="7"/>
    </row>
    <row r="355" spans="2:6" x14ac:dyDescent="0.35">
      <c r="B355" s="5" t="s">
        <v>61</v>
      </c>
      <c r="C355" s="7" t="s">
        <v>369</v>
      </c>
      <c r="E355" s="5"/>
      <c r="F355" s="7"/>
    </row>
    <row r="356" spans="2:6" x14ac:dyDescent="0.35">
      <c r="B356" s="5" t="s">
        <v>61</v>
      </c>
      <c r="C356" s="7" t="s">
        <v>370</v>
      </c>
      <c r="E356" s="5"/>
      <c r="F356" s="7"/>
    </row>
    <row r="357" spans="2:6" x14ac:dyDescent="0.35">
      <c r="B357" s="5" t="s">
        <v>61</v>
      </c>
      <c r="C357" s="7" t="s">
        <v>371</v>
      </c>
      <c r="E357" s="5"/>
      <c r="F357" s="7"/>
    </row>
    <row r="358" spans="2:6" x14ac:dyDescent="0.35">
      <c r="B358" s="5" t="s">
        <v>61</v>
      </c>
      <c r="C358" s="7" t="s">
        <v>372</v>
      </c>
      <c r="E358" s="5"/>
      <c r="F358" s="7"/>
    </row>
    <row r="359" spans="2:6" x14ac:dyDescent="0.35">
      <c r="B359" s="5" t="s">
        <v>61</v>
      </c>
      <c r="C359" s="7" t="s">
        <v>373</v>
      </c>
      <c r="E359" s="5"/>
      <c r="F359" s="7"/>
    </row>
    <row r="360" spans="2:6" x14ac:dyDescent="0.35">
      <c r="B360" s="5" t="s">
        <v>61</v>
      </c>
      <c r="C360" s="7" t="s">
        <v>374</v>
      </c>
      <c r="E360" s="5"/>
      <c r="F360" s="7"/>
    </row>
    <row r="361" spans="2:6" x14ac:dyDescent="0.35">
      <c r="B361" s="5" t="s">
        <v>61</v>
      </c>
      <c r="C361" s="7" t="s">
        <v>375</v>
      </c>
      <c r="E361" s="5"/>
      <c r="F361" s="7"/>
    </row>
    <row r="362" spans="2:6" x14ac:dyDescent="0.35">
      <c r="B362" s="5" t="s">
        <v>61</v>
      </c>
      <c r="C362" s="7" t="s">
        <v>376</v>
      </c>
      <c r="E362" s="5"/>
      <c r="F362" s="7"/>
    </row>
    <row r="363" spans="2:6" x14ac:dyDescent="0.35">
      <c r="B363" s="5" t="s">
        <v>61</v>
      </c>
      <c r="C363" s="7" t="s">
        <v>377</v>
      </c>
      <c r="E363" s="5"/>
      <c r="F363" s="7"/>
    </row>
    <row r="364" spans="2:6" x14ac:dyDescent="0.35">
      <c r="B364" s="5" t="s">
        <v>61</v>
      </c>
      <c r="C364" s="7" t="s">
        <v>378</v>
      </c>
      <c r="E364" s="5"/>
      <c r="F364" s="7"/>
    </row>
    <row r="365" spans="2:6" x14ac:dyDescent="0.35">
      <c r="B365" s="5" t="s">
        <v>61</v>
      </c>
      <c r="C365" s="7" t="s">
        <v>379</v>
      </c>
      <c r="E365" s="5"/>
      <c r="F365" s="7"/>
    </row>
    <row r="366" spans="2:6" x14ac:dyDescent="0.35">
      <c r="B366" s="5" t="s">
        <v>61</v>
      </c>
      <c r="C366" s="7" t="s">
        <v>380</v>
      </c>
      <c r="E366" s="5"/>
      <c r="F366" s="7"/>
    </row>
  </sheetData>
  <sheetProtection algorithmName="SHA-512" hashValue="y0WeJr6q5RvW2ILzkNM91dzE69KyyFp5AW9s3YoBQGfchdGRV/7zgFrtw1Tbgehfh5fQ4LB+x7Vl/4PEs2B6lQ==" saltValue="BmJgx/bYne2yC3olTjdGMA==" spinCount="100000" sheet="1" formatCells="0" formatColumns="0" formatRows="0" insertColumns="0" insertRows="0" insertHyperlinks="0" deleteColumns="0" deleteRows="0" sort="0" autoFilter="0" pivotTables="0"/>
  <mergeCells count="4">
    <mergeCell ref="B2:C2"/>
    <mergeCell ref="E2:F2"/>
    <mergeCell ref="H2:I2"/>
    <mergeCell ref="H7:I7"/>
  </mergeCells>
  <pageMargins left="0.7" right="0.7" top="0.75" bottom="0.75" header="0.3" footer="0.3"/>
  <headerFooter>
    <oddFooter>&amp;L_x000D_&amp;1#&amp;"Calibri"&amp;10&amp;K000000 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2E5AC-7D8F-47C3-8388-910C28B14A28}">
  <sheetPr codeName="Feuil5"/>
  <dimension ref="B5:C34"/>
  <sheetViews>
    <sheetView showWhiteSpace="0" zoomScaleNormal="100" workbookViewId="0">
      <selection activeCell="B19" sqref="B19"/>
    </sheetView>
  </sheetViews>
  <sheetFormatPr baseColWidth="10" defaultColWidth="11.453125" defaultRowHeight="12" x14ac:dyDescent="0.35"/>
  <cols>
    <col min="1" max="1" width="11.453125" style="19"/>
    <col min="2" max="2" width="32.6328125" style="19" bestFit="1" customWidth="1"/>
    <col min="3" max="3" width="8.1796875" style="22" bestFit="1" customWidth="1"/>
    <col min="4" max="16384" width="11.453125" style="19"/>
  </cols>
  <sheetData>
    <row r="5" spans="2:3" x14ac:dyDescent="0.35">
      <c r="B5" s="23" t="s">
        <v>572</v>
      </c>
    </row>
    <row r="6" spans="2:3" x14ac:dyDescent="0.35">
      <c r="B6" s="19" t="str">
        <f>+Données!C4&amp;":    "&amp;Données!E4</f>
        <v>Nom du Navire:    Nom du navire</v>
      </c>
    </row>
    <row r="7" spans="2:3" x14ac:dyDescent="0.35">
      <c r="B7" s="19" t="str">
        <f>+Données!C5&amp;":    "&amp;Données!E5</f>
        <v>Numéro de voyage:    Numéro voyage</v>
      </c>
    </row>
    <row r="8" spans="2:3" x14ac:dyDescent="0.35">
      <c r="B8" s="19" t="str">
        <f>+Données!C6&amp;":    "&amp;Données!E6</f>
        <v>Date arrivée du navire:    44967</v>
      </c>
    </row>
    <row r="9" spans="2:3" x14ac:dyDescent="0.35">
      <c r="B9" s="19" t="str">
        <f>+Données!C7&amp;":    "&amp;Données!E7</f>
        <v>Date prévisionnelle d'enlèvement:    44995</v>
      </c>
    </row>
    <row r="10" spans="2:3" x14ac:dyDescent="0.35">
      <c r="B10" s="19" t="str">
        <f>+Données!C8&amp;":    "&amp;Données!E8</f>
        <v>BL ou Booking:    BL/BOOKING</v>
      </c>
    </row>
    <row r="11" spans="2:3" x14ac:dyDescent="0.35">
      <c r="B11" s="19" t="str">
        <f>+Données!C9&amp;":    "&amp;Données!E9</f>
        <v>Client à facturer:    Client</v>
      </c>
    </row>
    <row r="13" spans="2:3" x14ac:dyDescent="0.3">
      <c r="B13" s="18"/>
      <c r="C13" s="18"/>
    </row>
    <row r="15" spans="2:3" x14ac:dyDescent="0.35">
      <c r="B15" s="24" t="s">
        <v>570</v>
      </c>
      <c r="C15" s="20" t="s">
        <v>573</v>
      </c>
    </row>
    <row r="16" spans="2:3" x14ac:dyDescent="0.35">
      <c r="B16" s="17" t="s">
        <v>574</v>
      </c>
      <c r="C16" s="20"/>
    </row>
    <row r="17" spans="2:3" ht="132" x14ac:dyDescent="0.35">
      <c r="B17" s="17" t="s">
        <v>598</v>
      </c>
      <c r="C17" s="20">
        <v>218300</v>
      </c>
    </row>
    <row r="18" spans="2:3" x14ac:dyDescent="0.35">
      <c r="B18" s="17" t="s">
        <v>575</v>
      </c>
      <c r="C18" s="20"/>
    </row>
    <row r="19" spans="2:3" ht="132" x14ac:dyDescent="0.35">
      <c r="B19" s="17" t="s">
        <v>599</v>
      </c>
      <c r="C19" s="20">
        <v>2385300</v>
      </c>
    </row>
    <row r="20" spans="2:3" x14ac:dyDescent="0.35">
      <c r="B20" s="17" t="s">
        <v>576</v>
      </c>
      <c r="C20" s="20"/>
    </row>
    <row r="21" spans="2:3" ht="120" x14ac:dyDescent="0.35">
      <c r="B21" s="17" t="s">
        <v>600</v>
      </c>
      <c r="C21" s="20">
        <v>126899</v>
      </c>
    </row>
    <row r="22" spans="2:3" x14ac:dyDescent="0.35">
      <c r="B22" s="17" t="s">
        <v>577</v>
      </c>
      <c r="C22" s="20"/>
    </row>
    <row r="23" spans="2:3" ht="120" x14ac:dyDescent="0.35">
      <c r="B23" s="17" t="s">
        <v>601</v>
      </c>
      <c r="C23" s="20">
        <v>126899</v>
      </c>
    </row>
    <row r="24" spans="2:3" x14ac:dyDescent="0.35">
      <c r="B24" s="17" t="s">
        <v>578</v>
      </c>
      <c r="C24" s="20"/>
    </row>
    <row r="25" spans="2:3" ht="84" x14ac:dyDescent="0.35">
      <c r="B25" s="17" t="s">
        <v>602</v>
      </c>
      <c r="C25" s="20">
        <v>230700</v>
      </c>
    </row>
    <row r="26" spans="2:3" x14ac:dyDescent="0.35">
      <c r="B26" s="17" t="s">
        <v>579</v>
      </c>
      <c r="C26" s="20"/>
    </row>
    <row r="27" spans="2:3" ht="60" x14ac:dyDescent="0.35">
      <c r="B27" s="17" t="s">
        <v>603</v>
      </c>
      <c r="C27" s="20">
        <v>155000</v>
      </c>
    </row>
    <row r="28" spans="2:3" x14ac:dyDescent="0.35">
      <c r="B28" s="17" t="s">
        <v>580</v>
      </c>
      <c r="C28" s="20"/>
    </row>
    <row r="29" spans="2:3" ht="72" x14ac:dyDescent="0.35">
      <c r="B29" s="17" t="s">
        <v>604</v>
      </c>
      <c r="C29" s="20">
        <v>94000</v>
      </c>
    </row>
    <row r="30" spans="2:3" x14ac:dyDescent="0.35">
      <c r="B30" s="17" t="s">
        <v>571</v>
      </c>
      <c r="C30" s="20">
        <v>3337098</v>
      </c>
    </row>
    <row r="31" spans="2:3" x14ac:dyDescent="0.3">
      <c r="B31" s="18"/>
      <c r="C31" s="18"/>
    </row>
    <row r="32" spans="2:3" x14ac:dyDescent="0.3">
      <c r="B32" s="18"/>
      <c r="C32" s="18"/>
    </row>
    <row r="33" spans="2:3" x14ac:dyDescent="0.3">
      <c r="B33" s="18"/>
      <c r="C33" s="21"/>
    </row>
    <row r="34" spans="2:3" x14ac:dyDescent="0.3">
      <c r="B34" s="18"/>
      <c r="C34" s="21"/>
    </row>
  </sheetData>
  <sheetProtection algorithmName="SHA-512" hashValue="ePaUQpvQZMN2HXr/8lGeDV9VbiqjlgRtfDE5MGOQHSz5Hhhb++xLuNikx40aSXJCgT2nfyxgTY+AlGzXvaIgIQ==" saltValue="SzCx82tLDH44aQ0C6lRNCA==" spinCount="100000" sheet="1" formatCells="0" formatColumns="0" formatRows="0" insertColumns="0" insertRows="0" insertHyperlinks="0" deleteColumns="0" deleteRows="0" sort="0" autoFilter="0" pivotTables="0"/>
  <pageMargins left="0.7" right="0.7" top="0.75" bottom="0.75" header="0.3" footer="0.3"/>
  <pageSetup paperSize="9" orientation="portrait" r:id="rId2"/>
  <headerFooter>
    <oddFooter>&amp;L_x000D_&amp;1#&amp;"Calibri"&amp;10&amp;K000000 Sensitivity: Internal&amp;Cdéclaration par le client – cette facture pro-forma n’engage pas Côte d’Ivoire Terminal.  Facture définitive sera édité au moment de la déclaration et DO de la ligne maritime</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2526-9FCE-445A-97D0-E3344D09337D}">
  <sheetPr codeName="Feuil6"/>
  <dimension ref="C1:AK33"/>
  <sheetViews>
    <sheetView topLeftCell="AH7" zoomScale="124" zoomScaleNormal="124" workbookViewId="0">
      <selection activeCell="AL14" sqref="AL14"/>
    </sheetView>
  </sheetViews>
  <sheetFormatPr baseColWidth="10" defaultColWidth="11.453125" defaultRowHeight="14.5" x14ac:dyDescent="0.35"/>
  <cols>
    <col min="1" max="2" width="11.453125" style="13"/>
    <col min="3" max="3" width="6.453125" style="13" customWidth="1"/>
    <col min="4" max="4" width="22.08984375" style="13" customWidth="1"/>
    <col min="5" max="9" width="19.36328125" style="13" customWidth="1"/>
    <col min="10" max="10" width="17.81640625" style="13" customWidth="1"/>
    <col min="11" max="11" width="52" style="13" customWidth="1"/>
    <col min="12" max="12" width="50.08984375" style="13" customWidth="1"/>
    <col min="13" max="13" width="11" style="13" bestFit="1" customWidth="1"/>
    <col min="14" max="14" width="10.36328125" style="13" customWidth="1"/>
    <col min="15" max="15" width="13.08984375" style="13" customWidth="1"/>
    <col min="16" max="16" width="22.90625" style="13" customWidth="1"/>
    <col min="17" max="17" width="19" style="13" customWidth="1"/>
    <col min="18" max="18" width="17.90625" style="13" customWidth="1"/>
    <col min="19" max="19" width="22.08984375" style="13" customWidth="1"/>
    <col min="20" max="20" width="23.81640625" style="13" customWidth="1"/>
    <col min="21" max="21" width="21.54296875" style="13" customWidth="1"/>
    <col min="22" max="22" width="25.90625" style="13" customWidth="1"/>
    <col min="23" max="23" width="24.08984375" style="13" customWidth="1"/>
    <col min="24" max="24" width="21.54296875" style="13" customWidth="1"/>
    <col min="25" max="27" width="8.1796875" style="13" customWidth="1"/>
    <col min="28" max="28" width="18.81640625" style="13" customWidth="1"/>
    <col min="29" max="29" width="19.81640625" style="13" customWidth="1"/>
    <col min="30" max="30" width="18.08984375" style="13" customWidth="1"/>
    <col min="31" max="31" width="20.453125" style="13" customWidth="1"/>
    <col min="32" max="32" width="18.81640625" style="13" customWidth="1"/>
    <col min="33" max="33" width="19.1796875" style="13" customWidth="1"/>
    <col min="34" max="34" width="19.6328125" style="13" customWidth="1"/>
    <col min="35" max="35" width="79" style="13" bestFit="1" customWidth="1"/>
    <col min="36" max="36" width="79" style="13" customWidth="1"/>
    <col min="37" max="16384" width="11.453125" style="13"/>
  </cols>
  <sheetData>
    <row r="1" spans="3:37" x14ac:dyDescent="0.35">
      <c r="L1" s="13" t="s">
        <v>536</v>
      </c>
    </row>
    <row r="2" spans="3:37" x14ac:dyDescent="0.35">
      <c r="L2" s="13" t="s">
        <v>537</v>
      </c>
    </row>
    <row r="3" spans="3:37" x14ac:dyDescent="0.35">
      <c r="L3" s="13" t="s">
        <v>538</v>
      </c>
    </row>
    <row r="4" spans="3:37" x14ac:dyDescent="0.35">
      <c r="C4" s="56" t="str">
        <f>Données!C4</f>
        <v>Nom du Navire</v>
      </c>
      <c r="D4" s="56"/>
      <c r="E4" s="58" t="str">
        <f>Données!E4</f>
        <v>Nom du navire</v>
      </c>
      <c r="F4" s="58"/>
      <c r="L4" s="13" t="s">
        <v>539</v>
      </c>
    </row>
    <row r="5" spans="3:37" x14ac:dyDescent="0.35">
      <c r="C5" s="56" t="str">
        <f>Données!C5</f>
        <v>Numéro de voyage</v>
      </c>
      <c r="D5" s="56"/>
      <c r="E5" s="58" t="str">
        <f>Données!E5</f>
        <v>Numéro voyage</v>
      </c>
      <c r="F5" s="58"/>
      <c r="G5" s="13" t="s">
        <v>560</v>
      </c>
      <c r="H5" s="13" t="s">
        <v>561</v>
      </c>
      <c r="I5" s="13" t="s">
        <v>562</v>
      </c>
      <c r="J5" s="13" t="s">
        <v>563</v>
      </c>
      <c r="L5" s="13" t="s">
        <v>540</v>
      </c>
    </row>
    <row r="6" spans="3:37" x14ac:dyDescent="0.35">
      <c r="C6" s="56" t="str">
        <f>Données!C6</f>
        <v>Date arrivée du navire</v>
      </c>
      <c r="D6" s="56"/>
      <c r="E6" s="57">
        <f>Données!E6</f>
        <v>44967</v>
      </c>
      <c r="F6" s="57"/>
      <c r="G6" s="13">
        <f>E7-E6+1</f>
        <v>29</v>
      </c>
      <c r="H6" s="13">
        <f>IF(G6&lt;0,0,IF(G6&lt;=5,G6,5))</f>
        <v>5</v>
      </c>
      <c r="I6" s="13">
        <f>IF(G6&lt;=5,0,IF(G6&gt;=15,10,G6-5))</f>
        <v>10</v>
      </c>
      <c r="J6" s="13">
        <f>IF(G6&lt;=15,0,G6-15)</f>
        <v>14</v>
      </c>
      <c r="L6" s="13" t="s">
        <v>541</v>
      </c>
    </row>
    <row r="7" spans="3:37" x14ac:dyDescent="0.35">
      <c r="C7" s="56" t="str">
        <f>Données!C7</f>
        <v>Date prévisionnelle d'enlèvement</v>
      </c>
      <c r="D7" s="56"/>
      <c r="E7" s="57">
        <f>Données!E7</f>
        <v>44995</v>
      </c>
      <c r="F7" s="57"/>
    </row>
    <row r="8" spans="3:37" x14ac:dyDescent="0.35">
      <c r="C8" s="56" t="str">
        <f>Données!C8</f>
        <v>BL ou Booking</v>
      </c>
      <c r="D8" s="56"/>
      <c r="E8" s="58" t="str">
        <f>Données!E8</f>
        <v>BL/BOOKING</v>
      </c>
      <c r="F8" s="58"/>
    </row>
    <row r="9" spans="3:37" x14ac:dyDescent="0.35">
      <c r="C9" s="56" t="str">
        <f>Données!C9</f>
        <v>Client à facturer</v>
      </c>
      <c r="D9" s="56"/>
      <c r="E9" s="58" t="str">
        <f>Données!E9</f>
        <v>Client</v>
      </c>
      <c r="F9" s="58"/>
    </row>
    <row r="13" spans="3:37" x14ac:dyDescent="0.35">
      <c r="C13" s="31" t="s">
        <v>1</v>
      </c>
      <c r="D13" s="32" t="s">
        <v>0</v>
      </c>
      <c r="E13" s="32" t="s">
        <v>2</v>
      </c>
      <c r="F13" s="32" t="s">
        <v>3</v>
      </c>
      <c r="G13" s="32" t="s">
        <v>6</v>
      </c>
      <c r="H13" s="32" t="s">
        <v>9</v>
      </c>
      <c r="I13" s="32" t="s">
        <v>11</v>
      </c>
      <c r="J13" s="32" t="s">
        <v>12</v>
      </c>
      <c r="K13" s="32" t="s">
        <v>533</v>
      </c>
      <c r="L13" s="32" t="s">
        <v>559</v>
      </c>
      <c r="M13" s="32" t="s">
        <v>546</v>
      </c>
      <c r="N13" s="32" t="s">
        <v>547</v>
      </c>
      <c r="O13" s="32" t="s">
        <v>588</v>
      </c>
      <c r="P13" s="32" t="s">
        <v>589</v>
      </c>
      <c r="Q13" s="32" t="s">
        <v>549</v>
      </c>
      <c r="R13" s="32" t="s">
        <v>550</v>
      </c>
      <c r="S13" s="32" t="s">
        <v>552</v>
      </c>
      <c r="T13" s="32" t="s">
        <v>553</v>
      </c>
      <c r="U13" s="32" t="s">
        <v>592</v>
      </c>
      <c r="V13" s="32" t="s">
        <v>590</v>
      </c>
      <c r="W13" s="32" t="s">
        <v>591</v>
      </c>
      <c r="X13" s="32" t="s">
        <v>593</v>
      </c>
      <c r="Y13" s="32" t="s">
        <v>594</v>
      </c>
      <c r="Z13" s="32" t="s">
        <v>595</v>
      </c>
      <c r="AA13" s="32" t="s">
        <v>596</v>
      </c>
      <c r="AB13" s="32" t="s">
        <v>554</v>
      </c>
      <c r="AC13" s="32" t="s">
        <v>555</v>
      </c>
      <c r="AD13" s="32" t="s">
        <v>556</v>
      </c>
      <c r="AE13" s="32" t="s">
        <v>564</v>
      </c>
      <c r="AF13" s="32" t="s">
        <v>565</v>
      </c>
      <c r="AG13" s="32" t="s">
        <v>566</v>
      </c>
      <c r="AH13" s="32" t="s">
        <v>567</v>
      </c>
      <c r="AI13" s="32" t="s">
        <v>568</v>
      </c>
      <c r="AJ13" s="41" t="s">
        <v>597</v>
      </c>
      <c r="AK13" s="33" t="s">
        <v>569</v>
      </c>
    </row>
    <row r="14" spans="3:37" ht="145" x14ac:dyDescent="0.35">
      <c r="C14" s="29">
        <f>Données!C14</f>
        <v>1</v>
      </c>
      <c r="D14" s="14">
        <f>Données!D14</f>
        <v>0</v>
      </c>
      <c r="E14" s="14">
        <f>Données!E14</f>
        <v>0</v>
      </c>
      <c r="F14" s="3">
        <f>Données!F14</f>
        <v>0</v>
      </c>
      <c r="G14" s="14">
        <f>Données!G14</f>
        <v>0</v>
      </c>
      <c r="H14" s="14">
        <f>Données!H14</f>
        <v>0</v>
      </c>
      <c r="I14" s="14">
        <f>Données!I14</f>
        <v>0</v>
      </c>
      <c r="J14" s="14">
        <f>Données!J14</f>
        <v>0</v>
      </c>
      <c r="K14" s="6">
        <f>Données!K14</f>
        <v>0</v>
      </c>
      <c r="L14" s="6" t="str">
        <f>E14&amp;F14&amp;K14</f>
        <v>000</v>
      </c>
      <c r="M14" s="15">
        <f>IF(OR(D14=0,L14="000"),0,INDEX(Tarifs!$C$14:$P$29,MATCH(L14,Tarifs!$G$14:$G$29,0),6))</f>
        <v>0</v>
      </c>
      <c r="N14" s="15">
        <f>IF(OR(D14=0,L14="000"),0,INDEX(Tarifs!$C$14:$P$29,MATCH(L14,Tarifs!$G$14:$G$29,0),7))</f>
        <v>0</v>
      </c>
      <c r="O14" s="15">
        <f>$E$7-$E$6+1</f>
        <v>29</v>
      </c>
      <c r="P14" s="15">
        <v>2</v>
      </c>
      <c r="Q14" s="15">
        <f>IF(G14="Reefer",INDEX(Tarifs!$C$14:$P$29,MATCH(L14,Tarifs!$G$14:$G$29,0),8)*(O14-P14),0)</f>
        <v>0</v>
      </c>
      <c r="R14" s="15">
        <f>IF(OR(D14=0,L14="000"),0,IF(OR(K14=Tarifs!$F$15,K14=Tarifs!$F$16,K14=Tarifs!$F$21,K14=Tarifs!$F$22,K14=Tarifs!$F$26,K14=Tarifs!$F$29)="FAUX",0,IF(OR(AND(LEFT(F14,2)="20",H14&lt;=15),AND(LEFT(F14,2)="40",H14&lt;=26)),0,0.3*M14)))</f>
        <v>0</v>
      </c>
      <c r="S14" s="15">
        <f t="shared" ref="S14:S33" si="0">IF(J14="Non",0,0.5*M14)</f>
        <v>0</v>
      </c>
      <c r="T14" s="15">
        <f t="shared" ref="T14:T33" si="1">IF(I14="Non",0,0.5*M14)</f>
        <v>0</v>
      </c>
      <c r="U14" s="15">
        <f>IF(OR(E14="Import_Local",E14="Import_Transit"),1,0)</f>
        <v>0</v>
      </c>
      <c r="V14" s="15">
        <f>$E$7-$E$6+1</f>
        <v>29</v>
      </c>
      <c r="W14" s="15">
        <f>IF(E14="Import_Local",11,IF(E14="Import_Transit",21,0))</f>
        <v>0</v>
      </c>
      <c r="X14" s="15">
        <f>IF(V14-W14&lt;=0,0,V14-W14)</f>
        <v>29</v>
      </c>
      <c r="Y14" s="15">
        <f>IF(U14=1,IF(X14&lt;=5,X14,5),0)</f>
        <v>0</v>
      </c>
      <c r="Z14" s="15">
        <f>IF(U14=1,IF(X14&lt;=5,0,IF(X14-5&lt;=10,X14-5,10)),0)</f>
        <v>0</v>
      </c>
      <c r="AA14" s="15">
        <f>IF(U14=1,IF(X14&lt;=15,0,X14-15),0)</f>
        <v>0</v>
      </c>
      <c r="AB14" s="15">
        <f>850*Y14</f>
        <v>0</v>
      </c>
      <c r="AC14" s="15">
        <f>1250*Z14</f>
        <v>0</v>
      </c>
      <c r="AD14" s="15">
        <f>1850*AA14</f>
        <v>0</v>
      </c>
      <c r="AE14" s="15">
        <f>+AD14+AC14+AB14</f>
        <v>0</v>
      </c>
      <c r="AF14" s="15">
        <f>+AE14*0.3</f>
        <v>0</v>
      </c>
      <c r="AG14" s="15">
        <f>+AE14*0.2</f>
        <v>0</v>
      </c>
      <c r="AH14" s="15">
        <f>+AE14*0.5</f>
        <v>0</v>
      </c>
      <c r="AI14" s="16" t="str">
        <f>D14&amp;" - "&amp;E14&amp;CHAR(10)&amp;F14&amp;" - "&amp;G14&amp;" - "&amp;K14&amp;CHAR(10)&amp;IF(M14=0,"",$M$13&amp;" - "&amp;M14&amp;CHAR(10))&amp;IF(N14=0,"",$N$13&amp;" - "&amp;N14&amp;CHAR(10))&amp;IF(Q14=0,"",$Q$13&amp;" - "&amp;Q14&amp;CHAR(10))&amp;IF(R14=0,"",$R$13&amp;" - "&amp;R14&amp;CHAR(10))&amp;IF(S14=0,"",$S$13&amp;" - "&amp;S14&amp;CHAR(10))&amp;IF(T14=0,"",$T$13&amp;" - "&amp;T14&amp;CHAR(10))&amp;IF(AF14=0,"",$AF$13&amp;" - "&amp;AF14&amp;CHAR(10))&amp;IF(AG14=0,"",$AG$13&amp;" - "&amp;AG14&amp;CHAR(10))&amp;IF(AH14=0,"",$AH$13&amp;" - "&amp;AH14&amp;CHAR(10))</f>
        <v xml:space="preserve">0 - 0
0 - 0 - 0
</v>
      </c>
      <c r="AJ14" s="42" t="str">
        <f t="shared" ref="AJ14:AJ33" si="2">IF(OR(D14=0,E14=0,F14=0,G14=0,H14=0,I14=0,J14=0,K14=0),"",D14&amp;" - "&amp;E14&amp;CHAR(10)&amp;F14&amp;" - "&amp;G14&amp;" - "&amp;K14&amp;CHAR(10)&amp;IF(M14=0,"",$M$13&amp;" - "&amp;M14&amp;CHAR(10))&amp;IF(N14=0,"",$N$13&amp;" - "&amp;N14&amp;CHAR(10))&amp;IF(Q14=0,"",$Q$13&amp;" - "&amp;Q14&amp;CHAR(10))&amp;IF(R14=0,"",$R$13&amp;" - "&amp;R14&amp;CHAR(10))&amp;IF(S14=0,"",$S$13&amp;" - "&amp;S14&amp;CHAR(10))&amp;IF(T14=0,"",$T$13&amp;" - "&amp;T14&amp;CHAR(10))&amp;IF(AF14=0,"",$AF$13&amp;" - "&amp;AF14&amp;CHAR(10))&amp;IF(AG14=0,"",$AG$13&amp;" - "&amp;AG14&amp;CHAR(10))&amp;IF(AH14=0,"",$AH$13&amp;" - "&amp;AH14&amp;CHAR(10)))</f>
        <v/>
      </c>
      <c r="AK14" s="30">
        <f t="shared" ref="AK14:AK33" si="3">+AH14+AG14+AF14+T14+S14+R14+Q14+N14+M14</f>
        <v>0</v>
      </c>
    </row>
    <row r="15" spans="3:37" ht="159.5" x14ac:dyDescent="0.35">
      <c r="C15" s="29">
        <f>Données!C15</f>
        <v>2</v>
      </c>
      <c r="D15" s="14">
        <f>Données!D15</f>
        <v>0</v>
      </c>
      <c r="E15" s="14">
        <f>Données!E15</f>
        <v>0</v>
      </c>
      <c r="F15" s="3">
        <f>Données!F15</f>
        <v>0</v>
      </c>
      <c r="G15" s="14">
        <f>Données!G15</f>
        <v>0</v>
      </c>
      <c r="H15" s="14">
        <f>Données!H15</f>
        <v>0</v>
      </c>
      <c r="I15" s="14">
        <f>Données!I15</f>
        <v>0</v>
      </c>
      <c r="J15" s="14">
        <f>Données!J15</f>
        <v>0</v>
      </c>
      <c r="K15" s="6">
        <f>Données!K15</f>
        <v>0</v>
      </c>
      <c r="L15" s="6" t="str">
        <f t="shared" ref="L15:L33" si="4">E15&amp;F15&amp;K15</f>
        <v>000</v>
      </c>
      <c r="M15" s="15">
        <f>IF(OR(D15=0,L15="000"),0,INDEX(Tarifs!$C$14:$P$29,MATCH(L15,Tarifs!$G$14:$G$29,0),6))</f>
        <v>0</v>
      </c>
      <c r="N15" s="15">
        <f>IF(OR(D15=0,L15="000"),0,INDEX(Tarifs!$C$14:$P$29,MATCH(L15,Tarifs!$G$14:$G$29,0),7))</f>
        <v>0</v>
      </c>
      <c r="O15" s="15">
        <f t="shared" ref="O15:O33" si="5">$E$7-$E$6+1</f>
        <v>29</v>
      </c>
      <c r="P15" s="15">
        <v>2</v>
      </c>
      <c r="Q15" s="15">
        <f>IF(G15="Reefer",INDEX(Tarifs!$C$14:$P$29,MATCH(L15,Tarifs!$G$14:$G$29,0),8)*(O15-P15),0)</f>
        <v>0</v>
      </c>
      <c r="R15" s="15">
        <f>IF(OR(D15=0,L15="000"),0,IF(OR(K15=Tarifs!$F$15,K15=Tarifs!$F$16,K15=Tarifs!$F$21,K15=Tarifs!$F$22,K15=Tarifs!$F$26,K15=Tarifs!$F$29)="FAUX",0,IF(OR(AND(LEFT(F15,2)="20",H15&lt;=15),AND(LEFT(F15,2)="40",H15&lt;=26)),0,0.3*M15)))</f>
        <v>0</v>
      </c>
      <c r="S15" s="15">
        <f t="shared" si="0"/>
        <v>0</v>
      </c>
      <c r="T15" s="15">
        <f t="shared" si="1"/>
        <v>0</v>
      </c>
      <c r="U15" s="15">
        <f t="shared" ref="U15:U33" si="6">IF(OR(E15="Import_Local",E15="Import_Transit"),1,0)</f>
        <v>0</v>
      </c>
      <c r="V15" s="15">
        <f t="shared" ref="V15:V33" si="7">$E$7-$E$6+1</f>
        <v>29</v>
      </c>
      <c r="W15" s="15">
        <f t="shared" ref="W15:W33" si="8">IF(E15="Import_Local",11,IF(E15="Import_Transit",21,0))</f>
        <v>0</v>
      </c>
      <c r="X15" s="15">
        <f t="shared" ref="X15:X33" si="9">IF(V15-W15&lt;=0,0,V15-W15)</f>
        <v>29</v>
      </c>
      <c r="Y15" s="15">
        <f t="shared" ref="Y15:Y33" si="10">IF(U15=1,IF(X15&lt;=5,X15,5),0)</f>
        <v>0</v>
      </c>
      <c r="Z15" s="15">
        <f t="shared" ref="Z15:Z33" si="11">IF(U15=1,IF(X15&lt;=5,0,IF(X15-5&lt;=10,X15-5,10)),0)</f>
        <v>0</v>
      </c>
      <c r="AA15" s="15">
        <f t="shared" ref="AA15:AA33" si="12">IF(U15=1,IF(X15&lt;=15,0,X15-15),0)</f>
        <v>0</v>
      </c>
      <c r="AB15" s="15">
        <f t="shared" ref="AB15:AB33" si="13">850*Y15</f>
        <v>0</v>
      </c>
      <c r="AC15" s="15">
        <f t="shared" ref="AC15:AC33" si="14">1250*Z15</f>
        <v>0</v>
      </c>
      <c r="AD15" s="15">
        <f t="shared" ref="AD15:AD33" si="15">1850*AA15</f>
        <v>0</v>
      </c>
      <c r="AE15" s="15">
        <f t="shared" ref="AE15:AE33" si="16">+AD15+AC15+AB15</f>
        <v>0</v>
      </c>
      <c r="AF15" s="15">
        <f t="shared" ref="AF15:AF33" si="17">+AE15*0.3</f>
        <v>0</v>
      </c>
      <c r="AG15" s="15">
        <f t="shared" ref="AG15:AG33" si="18">+AE15*0.2</f>
        <v>0</v>
      </c>
      <c r="AH15" s="15">
        <f t="shared" ref="AH15:AH33" si="19">+AE15*0.5</f>
        <v>0</v>
      </c>
      <c r="AI15" s="16" t="str">
        <f t="shared" ref="AI15:AI33" si="20">D15&amp;" - "&amp;E15&amp;CHAR(10)&amp;F15&amp;" - "&amp;G15&amp;" - "&amp;K15&amp;CHAR(10)&amp;IF(M15=0,"",$M$13&amp;" - "&amp;M15&amp;CHAR(10))&amp;IF(N15=0,"",$N$13&amp;" - "&amp;N15&amp;CHAR(10))&amp;IF(Q15=0,"",$Q$13&amp;" - "&amp;Q15&amp;CHAR(10))&amp;IF(R15=0,"",$R$13&amp;" - "&amp;R15&amp;CHAR(10))&amp;IF(S15=0,"",$S$13&amp;" - "&amp;S15&amp;CHAR(10))&amp;IF(T15=0,"",$T$13&amp;" - "&amp;T15&amp;CHAR(10))&amp;IF(AF15=0,"",$AF$13&amp;" - "&amp;AF15&amp;CHAR(10))&amp;IF(AG15=0,"",$AG$13&amp;" - "&amp;AG15&amp;CHAR(10))&amp;IF(AH15=0,"",$AH$13&amp;" - "&amp;AH15&amp;CHAR(10))</f>
        <v xml:space="preserve">0 - 0
0 - 0 - 0
</v>
      </c>
      <c r="AJ15" s="42" t="str">
        <f t="shared" si="2"/>
        <v/>
      </c>
      <c r="AK15" s="30">
        <f t="shared" si="3"/>
        <v>0</v>
      </c>
    </row>
    <row r="16" spans="3:37" ht="130.5" x14ac:dyDescent="0.35">
      <c r="C16" s="29">
        <f>Données!C16</f>
        <v>3</v>
      </c>
      <c r="D16" s="14">
        <f>Données!D16</f>
        <v>0</v>
      </c>
      <c r="E16" s="14">
        <f>Données!E16</f>
        <v>0</v>
      </c>
      <c r="F16" s="3">
        <f>Données!F16</f>
        <v>0</v>
      </c>
      <c r="G16" s="14">
        <f>Données!G16</f>
        <v>0</v>
      </c>
      <c r="H16" s="14">
        <f>Données!H16</f>
        <v>0</v>
      </c>
      <c r="I16" s="14">
        <f>Données!I16</f>
        <v>0</v>
      </c>
      <c r="J16" s="14">
        <f>Données!J16</f>
        <v>0</v>
      </c>
      <c r="K16" s="6">
        <f>Données!K16</f>
        <v>0</v>
      </c>
      <c r="L16" s="6" t="str">
        <f t="shared" si="4"/>
        <v>000</v>
      </c>
      <c r="M16" s="15">
        <f>IF(OR(D16=0,L16="000"),0,INDEX(Tarifs!$C$14:$P$29,MATCH(L16,Tarifs!$G$14:$G$29,0),6))</f>
        <v>0</v>
      </c>
      <c r="N16" s="15">
        <f>IF(OR(D16=0,L16="000"),0,INDEX(Tarifs!$C$14:$P$29,MATCH(L16,Tarifs!$G$14:$G$29,0),7))</f>
        <v>0</v>
      </c>
      <c r="O16" s="15">
        <f t="shared" si="5"/>
        <v>29</v>
      </c>
      <c r="P16" s="15">
        <v>2</v>
      </c>
      <c r="Q16" s="15">
        <f>IF(G16="Reefer",INDEX(Tarifs!$C$14:$P$29,MATCH(L16,Tarifs!$G$14:$G$29,0),8)*(O16-P16),0)</f>
        <v>0</v>
      </c>
      <c r="R16" s="15">
        <f>IF(OR(D16=0,L16="000"),0,IF(OR(K16=Tarifs!$F$15,K16=Tarifs!$F$16,K16=Tarifs!$F$21,K16=Tarifs!$F$22,K16=Tarifs!$F$26,K16=Tarifs!$F$29)="FAUX",0,IF(OR(AND(LEFT(F16,2)="20",H16&lt;=15),AND(LEFT(F16,2)="40",H16&lt;=26)),0,0.3*M16)))</f>
        <v>0</v>
      </c>
      <c r="S16" s="15">
        <f t="shared" si="0"/>
        <v>0</v>
      </c>
      <c r="T16" s="15">
        <f t="shared" si="1"/>
        <v>0</v>
      </c>
      <c r="U16" s="15">
        <f t="shared" si="6"/>
        <v>0</v>
      </c>
      <c r="V16" s="15">
        <f t="shared" si="7"/>
        <v>29</v>
      </c>
      <c r="W16" s="15">
        <f t="shared" si="8"/>
        <v>0</v>
      </c>
      <c r="X16" s="15">
        <f t="shared" si="9"/>
        <v>29</v>
      </c>
      <c r="Y16" s="15">
        <f t="shared" si="10"/>
        <v>0</v>
      </c>
      <c r="Z16" s="15">
        <f t="shared" si="11"/>
        <v>0</v>
      </c>
      <c r="AA16" s="15">
        <f t="shared" si="12"/>
        <v>0</v>
      </c>
      <c r="AB16" s="15">
        <f t="shared" si="13"/>
        <v>0</v>
      </c>
      <c r="AC16" s="15">
        <f t="shared" si="14"/>
        <v>0</v>
      </c>
      <c r="AD16" s="15">
        <f t="shared" si="15"/>
        <v>0</v>
      </c>
      <c r="AE16" s="15">
        <f t="shared" si="16"/>
        <v>0</v>
      </c>
      <c r="AF16" s="15">
        <f t="shared" si="17"/>
        <v>0</v>
      </c>
      <c r="AG16" s="15">
        <f t="shared" si="18"/>
        <v>0</v>
      </c>
      <c r="AH16" s="15">
        <f t="shared" si="19"/>
        <v>0</v>
      </c>
      <c r="AI16" s="16" t="str">
        <f t="shared" si="20"/>
        <v xml:space="preserve">0 - 0
0 - 0 - 0
</v>
      </c>
      <c r="AJ16" s="42" t="str">
        <f t="shared" si="2"/>
        <v/>
      </c>
      <c r="AK16" s="30">
        <f t="shared" si="3"/>
        <v>0</v>
      </c>
    </row>
    <row r="17" spans="3:37" ht="43.5" x14ac:dyDescent="0.35">
      <c r="C17" s="29">
        <f>Données!C17</f>
        <v>4</v>
      </c>
      <c r="D17" s="14">
        <f>Données!D17</f>
        <v>0</v>
      </c>
      <c r="E17" s="14">
        <f>Données!E17</f>
        <v>0</v>
      </c>
      <c r="F17" s="3">
        <f>Données!F17</f>
        <v>0</v>
      </c>
      <c r="G17" s="14">
        <f>Données!G17</f>
        <v>0</v>
      </c>
      <c r="H17" s="14">
        <f>Données!H17</f>
        <v>0</v>
      </c>
      <c r="I17" s="14">
        <f>Données!I17</f>
        <v>0</v>
      </c>
      <c r="J17" s="14">
        <f>Données!J17</f>
        <v>0</v>
      </c>
      <c r="K17" s="6">
        <f>Données!K17</f>
        <v>0</v>
      </c>
      <c r="L17" s="6" t="str">
        <f t="shared" si="4"/>
        <v>000</v>
      </c>
      <c r="M17" s="15">
        <f>IF(OR(D17=0,L17="000"),0,INDEX(Tarifs!$C$14:$P$29,MATCH(L17,Tarifs!$G$14:$G$29,0),6))</f>
        <v>0</v>
      </c>
      <c r="N17" s="15">
        <f>IF(OR(D17=0,L17="000"),0,INDEX(Tarifs!$C$14:$P$29,MATCH(L17,Tarifs!$G$14:$G$29,0),7))</f>
        <v>0</v>
      </c>
      <c r="O17" s="15">
        <f t="shared" si="5"/>
        <v>29</v>
      </c>
      <c r="P17" s="15">
        <v>2</v>
      </c>
      <c r="Q17" s="15">
        <f>IF(G17="Reefer",INDEX(Tarifs!$C$14:$P$29,MATCH(L17,Tarifs!$G$14:$G$29,0),8)*(O17-P17),0)</f>
        <v>0</v>
      </c>
      <c r="R17" s="15">
        <f>IF(OR(D17=0,L17="000"),0,IF(OR(K17=Tarifs!$F$15,K17=Tarifs!$F$16,K17=Tarifs!$F$21,K17=Tarifs!$F$22,K17=Tarifs!$F$26,K17=Tarifs!$F$29)="FAUX",0,IF(OR(AND(LEFT(F17,2)="20",H17&lt;=15),AND(LEFT(F17,2)="40",H17&lt;=26)),0,0.3*M17)))</f>
        <v>0</v>
      </c>
      <c r="S17" s="15">
        <f t="shared" si="0"/>
        <v>0</v>
      </c>
      <c r="T17" s="15">
        <f t="shared" si="1"/>
        <v>0</v>
      </c>
      <c r="U17" s="15">
        <f t="shared" si="6"/>
        <v>0</v>
      </c>
      <c r="V17" s="15">
        <f t="shared" si="7"/>
        <v>29</v>
      </c>
      <c r="W17" s="15">
        <f t="shared" si="8"/>
        <v>0</v>
      </c>
      <c r="X17" s="15">
        <f t="shared" si="9"/>
        <v>29</v>
      </c>
      <c r="Y17" s="15">
        <f t="shared" si="10"/>
        <v>0</v>
      </c>
      <c r="Z17" s="15">
        <f t="shared" si="11"/>
        <v>0</v>
      </c>
      <c r="AA17" s="15">
        <f t="shared" si="12"/>
        <v>0</v>
      </c>
      <c r="AB17" s="15">
        <f t="shared" si="13"/>
        <v>0</v>
      </c>
      <c r="AC17" s="15">
        <f t="shared" si="14"/>
        <v>0</v>
      </c>
      <c r="AD17" s="15">
        <f t="shared" si="15"/>
        <v>0</v>
      </c>
      <c r="AE17" s="15">
        <f t="shared" si="16"/>
        <v>0</v>
      </c>
      <c r="AF17" s="15">
        <f t="shared" si="17"/>
        <v>0</v>
      </c>
      <c r="AG17" s="15">
        <f t="shared" si="18"/>
        <v>0</v>
      </c>
      <c r="AH17" s="15">
        <f t="shared" si="19"/>
        <v>0</v>
      </c>
      <c r="AI17" s="16" t="str">
        <f t="shared" si="20"/>
        <v xml:space="preserve">0 - 0
0 - 0 - 0
</v>
      </c>
      <c r="AJ17" s="42" t="str">
        <f t="shared" si="2"/>
        <v/>
      </c>
      <c r="AK17" s="30">
        <f t="shared" si="3"/>
        <v>0</v>
      </c>
    </row>
    <row r="18" spans="3:37" ht="43.5" x14ac:dyDescent="0.35">
      <c r="C18" s="29">
        <f>Données!C18</f>
        <v>5</v>
      </c>
      <c r="D18" s="14">
        <f>Données!D18</f>
        <v>0</v>
      </c>
      <c r="E18" s="14">
        <f>Données!E18</f>
        <v>0</v>
      </c>
      <c r="F18" s="3">
        <f>Données!F18</f>
        <v>0</v>
      </c>
      <c r="G18" s="14">
        <f>Données!G18</f>
        <v>0</v>
      </c>
      <c r="H18" s="14">
        <f>Données!H18</f>
        <v>0</v>
      </c>
      <c r="I18" s="14">
        <f>Données!I18</f>
        <v>0</v>
      </c>
      <c r="J18" s="14">
        <f>Données!J18</f>
        <v>0</v>
      </c>
      <c r="K18" s="6">
        <f>Données!K18</f>
        <v>0</v>
      </c>
      <c r="L18" s="6" t="str">
        <f t="shared" si="4"/>
        <v>000</v>
      </c>
      <c r="M18" s="15">
        <f>IF(OR(D18=0,L18="000"),0,INDEX(Tarifs!$C$14:$P$29,MATCH(L18,Tarifs!$G$14:$G$29,0),6))</f>
        <v>0</v>
      </c>
      <c r="N18" s="15">
        <f>IF(OR(D18=0,L18="000"),0,INDEX(Tarifs!$C$14:$P$29,MATCH(L18,Tarifs!$G$14:$G$29,0),7))</f>
        <v>0</v>
      </c>
      <c r="O18" s="15">
        <f t="shared" si="5"/>
        <v>29</v>
      </c>
      <c r="P18" s="15">
        <v>2</v>
      </c>
      <c r="Q18" s="15">
        <f>IF(G18="Reefer",INDEX(Tarifs!$C$14:$P$29,MATCH(L18,Tarifs!$G$14:$G$29,0),8)*(O18-P18),0)</f>
        <v>0</v>
      </c>
      <c r="R18" s="15">
        <f>IF(OR(D18=0,L18="000"),0,IF(OR(K18=Tarifs!$F$15,K18=Tarifs!$F$16,K18=Tarifs!$F$21,K18=Tarifs!$F$22,K18=Tarifs!$F$26,K18=Tarifs!$F$29)="FAUX",0,IF(OR(AND(LEFT(F18,2)="20",H18&lt;=15),AND(LEFT(F18,2)="40",H18&lt;=26)),0,0.3*M18)))</f>
        <v>0</v>
      </c>
      <c r="S18" s="15">
        <f t="shared" si="0"/>
        <v>0</v>
      </c>
      <c r="T18" s="15">
        <f t="shared" si="1"/>
        <v>0</v>
      </c>
      <c r="U18" s="15">
        <f t="shared" si="6"/>
        <v>0</v>
      </c>
      <c r="V18" s="15">
        <f t="shared" si="7"/>
        <v>29</v>
      </c>
      <c r="W18" s="15">
        <f t="shared" si="8"/>
        <v>0</v>
      </c>
      <c r="X18" s="15">
        <f t="shared" si="9"/>
        <v>29</v>
      </c>
      <c r="Y18" s="15">
        <f t="shared" si="10"/>
        <v>0</v>
      </c>
      <c r="Z18" s="15">
        <f t="shared" si="11"/>
        <v>0</v>
      </c>
      <c r="AA18" s="15">
        <f t="shared" si="12"/>
        <v>0</v>
      </c>
      <c r="AB18" s="15">
        <f t="shared" si="13"/>
        <v>0</v>
      </c>
      <c r="AC18" s="15">
        <f t="shared" si="14"/>
        <v>0</v>
      </c>
      <c r="AD18" s="15">
        <f t="shared" si="15"/>
        <v>0</v>
      </c>
      <c r="AE18" s="15">
        <f t="shared" si="16"/>
        <v>0</v>
      </c>
      <c r="AF18" s="15">
        <f t="shared" si="17"/>
        <v>0</v>
      </c>
      <c r="AG18" s="15">
        <f t="shared" si="18"/>
        <v>0</v>
      </c>
      <c r="AH18" s="15">
        <f t="shared" si="19"/>
        <v>0</v>
      </c>
      <c r="AI18" s="16" t="str">
        <f t="shared" si="20"/>
        <v xml:space="preserve">0 - 0
0 - 0 - 0
</v>
      </c>
      <c r="AJ18" s="42" t="str">
        <f t="shared" si="2"/>
        <v/>
      </c>
      <c r="AK18" s="30">
        <f t="shared" si="3"/>
        <v>0</v>
      </c>
    </row>
    <row r="19" spans="3:37" ht="43.5" x14ac:dyDescent="0.35">
      <c r="C19" s="29">
        <f>Données!C19</f>
        <v>6</v>
      </c>
      <c r="D19" s="14">
        <f>Données!D19</f>
        <v>0</v>
      </c>
      <c r="E19" s="14">
        <f>Données!E19</f>
        <v>0</v>
      </c>
      <c r="F19" s="3">
        <f>Données!F19</f>
        <v>0</v>
      </c>
      <c r="G19" s="14">
        <f>Données!G19</f>
        <v>0</v>
      </c>
      <c r="H19" s="14">
        <f>Données!H19</f>
        <v>0</v>
      </c>
      <c r="I19" s="14">
        <f>Données!I19</f>
        <v>0</v>
      </c>
      <c r="J19" s="14">
        <f>Données!J19</f>
        <v>0</v>
      </c>
      <c r="K19" s="6">
        <f>Données!K19</f>
        <v>0</v>
      </c>
      <c r="L19" s="6" t="str">
        <f t="shared" si="4"/>
        <v>000</v>
      </c>
      <c r="M19" s="15">
        <f>IF(OR(D19=0,L19="000"),0,INDEX(Tarifs!$C$14:$P$29,MATCH(L19,Tarifs!$G$14:$G$29,0),6))</f>
        <v>0</v>
      </c>
      <c r="N19" s="15">
        <f>IF(OR(D19=0,L19="000"),0,INDEX(Tarifs!$C$14:$P$29,MATCH(L19,Tarifs!$G$14:$G$29,0),7))</f>
        <v>0</v>
      </c>
      <c r="O19" s="15">
        <f t="shared" si="5"/>
        <v>29</v>
      </c>
      <c r="P19" s="15">
        <v>2</v>
      </c>
      <c r="Q19" s="15">
        <f>IF(G19="Reefer",INDEX(Tarifs!$C$14:$P$29,MATCH(L19,Tarifs!$G$14:$G$29,0),8)*(O19-P19),0)</f>
        <v>0</v>
      </c>
      <c r="R19" s="15">
        <f>IF(OR(D19=0,L19="000"),0,IF(OR(K19=Tarifs!$F$15,K19=Tarifs!$F$16,K19=Tarifs!$F$21,K19=Tarifs!$F$22,K19=Tarifs!$F$26,K19=Tarifs!$F$29)="FAUX",0,IF(OR(AND(LEFT(F19,2)="20",H19&lt;=15),AND(LEFT(F19,2)="40",H19&lt;=26)),0,0.3*M19)))</f>
        <v>0</v>
      </c>
      <c r="S19" s="15">
        <f t="shared" si="0"/>
        <v>0</v>
      </c>
      <c r="T19" s="15">
        <f t="shared" si="1"/>
        <v>0</v>
      </c>
      <c r="U19" s="15">
        <f t="shared" si="6"/>
        <v>0</v>
      </c>
      <c r="V19" s="15">
        <f t="shared" si="7"/>
        <v>29</v>
      </c>
      <c r="W19" s="15">
        <f t="shared" si="8"/>
        <v>0</v>
      </c>
      <c r="X19" s="15">
        <f t="shared" si="9"/>
        <v>29</v>
      </c>
      <c r="Y19" s="15">
        <f t="shared" si="10"/>
        <v>0</v>
      </c>
      <c r="Z19" s="15">
        <f t="shared" si="11"/>
        <v>0</v>
      </c>
      <c r="AA19" s="15">
        <f t="shared" si="12"/>
        <v>0</v>
      </c>
      <c r="AB19" s="15">
        <f t="shared" si="13"/>
        <v>0</v>
      </c>
      <c r="AC19" s="15">
        <f t="shared" si="14"/>
        <v>0</v>
      </c>
      <c r="AD19" s="15">
        <f t="shared" si="15"/>
        <v>0</v>
      </c>
      <c r="AE19" s="15">
        <f t="shared" si="16"/>
        <v>0</v>
      </c>
      <c r="AF19" s="15">
        <f t="shared" si="17"/>
        <v>0</v>
      </c>
      <c r="AG19" s="15">
        <f t="shared" si="18"/>
        <v>0</v>
      </c>
      <c r="AH19" s="15">
        <f t="shared" si="19"/>
        <v>0</v>
      </c>
      <c r="AI19" s="16" t="str">
        <f t="shared" si="20"/>
        <v xml:space="preserve">0 - 0
0 - 0 - 0
</v>
      </c>
      <c r="AJ19" s="42" t="str">
        <f t="shared" si="2"/>
        <v/>
      </c>
      <c r="AK19" s="30">
        <f t="shared" si="3"/>
        <v>0</v>
      </c>
    </row>
    <row r="20" spans="3:37" ht="43.5" x14ac:dyDescent="0.35">
      <c r="C20" s="29">
        <f>Données!C20</f>
        <v>7</v>
      </c>
      <c r="D20" s="14">
        <f>Données!D20</f>
        <v>0</v>
      </c>
      <c r="E20" s="14">
        <f>Données!E20</f>
        <v>0</v>
      </c>
      <c r="F20" s="3">
        <f>Données!F20</f>
        <v>0</v>
      </c>
      <c r="G20" s="14">
        <f>Données!G20</f>
        <v>0</v>
      </c>
      <c r="H20" s="14">
        <f>Données!H20</f>
        <v>0</v>
      </c>
      <c r="I20" s="14">
        <f>Données!I20</f>
        <v>0</v>
      </c>
      <c r="J20" s="14">
        <f>Données!J20</f>
        <v>0</v>
      </c>
      <c r="K20" s="6">
        <f>Données!K20</f>
        <v>0</v>
      </c>
      <c r="L20" s="6" t="str">
        <f t="shared" si="4"/>
        <v>000</v>
      </c>
      <c r="M20" s="15">
        <f>IF(OR(D20=0,L20="000"),0,INDEX(Tarifs!$C$14:$P$29,MATCH(L20,Tarifs!$G$14:$G$29,0),6))</f>
        <v>0</v>
      </c>
      <c r="N20" s="15">
        <f>IF(OR(D20=0,L20="000"),0,INDEX(Tarifs!$C$14:$P$29,MATCH(L20,Tarifs!$G$14:$G$29,0),7))</f>
        <v>0</v>
      </c>
      <c r="O20" s="15">
        <f t="shared" si="5"/>
        <v>29</v>
      </c>
      <c r="P20" s="15">
        <v>2</v>
      </c>
      <c r="Q20" s="15">
        <f>IF(G20="Reefer",INDEX(Tarifs!$C$14:$P$29,MATCH(L20,Tarifs!$G$14:$G$29,0),8)*(O20-P20),0)</f>
        <v>0</v>
      </c>
      <c r="R20" s="15">
        <f>IF(OR(D20=0,L20="000"),0,IF(OR(K20=Tarifs!$F$15,K20=Tarifs!$F$16,K20=Tarifs!$F$21,K20=Tarifs!$F$22,K20=Tarifs!$F$26,K20=Tarifs!$F$29)="FAUX",0,IF(OR(AND(LEFT(F20,2)="20",H20&lt;=15),AND(LEFT(F20,2)="40",H20&lt;=26)),0,0.3*M20)))</f>
        <v>0</v>
      </c>
      <c r="S20" s="15">
        <f t="shared" si="0"/>
        <v>0</v>
      </c>
      <c r="T20" s="15">
        <f t="shared" si="1"/>
        <v>0</v>
      </c>
      <c r="U20" s="15">
        <f t="shared" si="6"/>
        <v>0</v>
      </c>
      <c r="V20" s="15">
        <f t="shared" si="7"/>
        <v>29</v>
      </c>
      <c r="W20" s="15">
        <f t="shared" si="8"/>
        <v>0</v>
      </c>
      <c r="X20" s="15">
        <f t="shared" si="9"/>
        <v>29</v>
      </c>
      <c r="Y20" s="15">
        <f t="shared" si="10"/>
        <v>0</v>
      </c>
      <c r="Z20" s="15">
        <f t="shared" si="11"/>
        <v>0</v>
      </c>
      <c r="AA20" s="15">
        <f t="shared" si="12"/>
        <v>0</v>
      </c>
      <c r="AB20" s="15">
        <f t="shared" si="13"/>
        <v>0</v>
      </c>
      <c r="AC20" s="15">
        <f t="shared" si="14"/>
        <v>0</v>
      </c>
      <c r="AD20" s="15">
        <f t="shared" si="15"/>
        <v>0</v>
      </c>
      <c r="AE20" s="15">
        <f t="shared" si="16"/>
        <v>0</v>
      </c>
      <c r="AF20" s="15">
        <f t="shared" si="17"/>
        <v>0</v>
      </c>
      <c r="AG20" s="15">
        <f t="shared" si="18"/>
        <v>0</v>
      </c>
      <c r="AH20" s="15">
        <f t="shared" si="19"/>
        <v>0</v>
      </c>
      <c r="AI20" s="16" t="str">
        <f t="shared" si="20"/>
        <v xml:space="preserve">0 - 0
0 - 0 - 0
</v>
      </c>
      <c r="AJ20" s="42" t="str">
        <f t="shared" si="2"/>
        <v/>
      </c>
      <c r="AK20" s="30">
        <f t="shared" si="3"/>
        <v>0</v>
      </c>
    </row>
    <row r="21" spans="3:37" ht="43.5" x14ac:dyDescent="0.35">
      <c r="C21" s="29">
        <f>Données!C21</f>
        <v>8</v>
      </c>
      <c r="D21" s="14">
        <f>Données!D21</f>
        <v>0</v>
      </c>
      <c r="E21" s="14">
        <f>Données!E21</f>
        <v>0</v>
      </c>
      <c r="F21" s="3">
        <f>Données!F21</f>
        <v>0</v>
      </c>
      <c r="G21" s="14">
        <f>Données!G21</f>
        <v>0</v>
      </c>
      <c r="H21" s="14">
        <f>Données!H21</f>
        <v>0</v>
      </c>
      <c r="I21" s="14">
        <f>Données!I21</f>
        <v>0</v>
      </c>
      <c r="J21" s="14">
        <f>Données!J21</f>
        <v>0</v>
      </c>
      <c r="K21" s="6">
        <f>Données!K21</f>
        <v>0</v>
      </c>
      <c r="L21" s="6" t="str">
        <f t="shared" si="4"/>
        <v>000</v>
      </c>
      <c r="M21" s="15">
        <f>IF(OR(D21=0,L21="000"),0,INDEX(Tarifs!$C$14:$P$29,MATCH(L21,Tarifs!$G$14:$G$29,0),6))</f>
        <v>0</v>
      </c>
      <c r="N21" s="15">
        <f>IF(OR(D21=0,L21="000"),0,INDEX(Tarifs!$C$14:$P$29,MATCH(L21,Tarifs!$G$14:$G$29,0),7))</f>
        <v>0</v>
      </c>
      <c r="O21" s="15">
        <f t="shared" si="5"/>
        <v>29</v>
      </c>
      <c r="P21" s="15">
        <v>2</v>
      </c>
      <c r="Q21" s="15">
        <f>IF(G21="Reefer",INDEX(Tarifs!$C$14:$P$29,MATCH(L21,Tarifs!$G$14:$G$29,0),8)*(O21-P21),0)</f>
        <v>0</v>
      </c>
      <c r="R21" s="15">
        <f>IF(OR(D21=0,L21="000"),0,IF(OR(K21=Tarifs!$F$15,K21=Tarifs!$F$16,K21=Tarifs!$F$21,K21=Tarifs!$F$22,K21=Tarifs!$F$26,K21=Tarifs!$F$29)="FAUX",0,IF(OR(AND(LEFT(F21,2)="20",H21&lt;=15),AND(LEFT(F21,2)="40",H21&lt;=26)),0,0.3*M21)))</f>
        <v>0</v>
      </c>
      <c r="S21" s="15">
        <f t="shared" si="0"/>
        <v>0</v>
      </c>
      <c r="T21" s="15">
        <f t="shared" si="1"/>
        <v>0</v>
      </c>
      <c r="U21" s="15">
        <f t="shared" si="6"/>
        <v>0</v>
      </c>
      <c r="V21" s="15">
        <f t="shared" si="7"/>
        <v>29</v>
      </c>
      <c r="W21" s="15">
        <f t="shared" si="8"/>
        <v>0</v>
      </c>
      <c r="X21" s="15">
        <f t="shared" si="9"/>
        <v>29</v>
      </c>
      <c r="Y21" s="15">
        <f t="shared" si="10"/>
        <v>0</v>
      </c>
      <c r="Z21" s="15">
        <f t="shared" si="11"/>
        <v>0</v>
      </c>
      <c r="AA21" s="15">
        <f t="shared" si="12"/>
        <v>0</v>
      </c>
      <c r="AB21" s="15">
        <f t="shared" si="13"/>
        <v>0</v>
      </c>
      <c r="AC21" s="15">
        <f t="shared" si="14"/>
        <v>0</v>
      </c>
      <c r="AD21" s="15">
        <f t="shared" si="15"/>
        <v>0</v>
      </c>
      <c r="AE21" s="15">
        <f t="shared" si="16"/>
        <v>0</v>
      </c>
      <c r="AF21" s="15">
        <f t="shared" si="17"/>
        <v>0</v>
      </c>
      <c r="AG21" s="15">
        <f t="shared" si="18"/>
        <v>0</v>
      </c>
      <c r="AH21" s="15">
        <f t="shared" si="19"/>
        <v>0</v>
      </c>
      <c r="AI21" s="16" t="str">
        <f t="shared" si="20"/>
        <v xml:space="preserve">0 - 0
0 - 0 - 0
</v>
      </c>
      <c r="AJ21" s="42" t="str">
        <f t="shared" si="2"/>
        <v/>
      </c>
      <c r="AK21" s="30">
        <f t="shared" si="3"/>
        <v>0</v>
      </c>
    </row>
    <row r="22" spans="3:37" ht="43.5" x14ac:dyDescent="0.35">
      <c r="C22" s="29">
        <f>Données!C22</f>
        <v>9</v>
      </c>
      <c r="D22" s="14">
        <f>Données!D22</f>
        <v>0</v>
      </c>
      <c r="E22" s="14">
        <f>Données!E22</f>
        <v>0</v>
      </c>
      <c r="F22" s="3">
        <f>Données!F22</f>
        <v>0</v>
      </c>
      <c r="G22" s="14">
        <f>Données!G22</f>
        <v>0</v>
      </c>
      <c r="H22" s="14">
        <f>Données!H22</f>
        <v>0</v>
      </c>
      <c r="I22" s="14">
        <f>Données!I22</f>
        <v>0</v>
      </c>
      <c r="J22" s="14">
        <f>Données!J22</f>
        <v>0</v>
      </c>
      <c r="K22" s="6">
        <f>Données!K22</f>
        <v>0</v>
      </c>
      <c r="L22" s="6" t="str">
        <f t="shared" si="4"/>
        <v>000</v>
      </c>
      <c r="M22" s="15">
        <f>IF(OR(D22=0,L22="000"),0,INDEX(Tarifs!$C$14:$P$29,MATCH(L22,Tarifs!$G$14:$G$29,0),6))</f>
        <v>0</v>
      </c>
      <c r="N22" s="15">
        <f>IF(OR(D22=0,L22="000"),0,INDEX(Tarifs!$C$14:$P$29,MATCH(L22,Tarifs!$G$14:$G$29,0),7))</f>
        <v>0</v>
      </c>
      <c r="O22" s="15">
        <f t="shared" si="5"/>
        <v>29</v>
      </c>
      <c r="P22" s="15">
        <v>2</v>
      </c>
      <c r="Q22" s="15">
        <f>IF(G22="Reefer",INDEX(Tarifs!$C$14:$P$29,MATCH(L22,Tarifs!$G$14:$G$29,0),8)*(O22-P22),0)</f>
        <v>0</v>
      </c>
      <c r="R22" s="15">
        <f>IF(OR(D22=0,L22="000"),0,IF(OR(K22=Tarifs!$F$15,K22=Tarifs!$F$16,K22=Tarifs!$F$21,K22=Tarifs!$F$22,K22=Tarifs!$F$26,K22=Tarifs!$F$29)="FAUX",0,IF(OR(AND(LEFT(F22,2)="20",H22&lt;=15),AND(LEFT(F22,2)="40",H22&lt;=26)),0,0.3*M22)))</f>
        <v>0</v>
      </c>
      <c r="S22" s="15">
        <f t="shared" si="0"/>
        <v>0</v>
      </c>
      <c r="T22" s="15">
        <f t="shared" si="1"/>
        <v>0</v>
      </c>
      <c r="U22" s="15">
        <f t="shared" si="6"/>
        <v>0</v>
      </c>
      <c r="V22" s="15">
        <f t="shared" si="7"/>
        <v>29</v>
      </c>
      <c r="W22" s="15">
        <f t="shared" si="8"/>
        <v>0</v>
      </c>
      <c r="X22" s="15">
        <f t="shared" si="9"/>
        <v>29</v>
      </c>
      <c r="Y22" s="15">
        <f t="shared" si="10"/>
        <v>0</v>
      </c>
      <c r="Z22" s="15">
        <f t="shared" si="11"/>
        <v>0</v>
      </c>
      <c r="AA22" s="15">
        <f t="shared" si="12"/>
        <v>0</v>
      </c>
      <c r="AB22" s="15">
        <f t="shared" si="13"/>
        <v>0</v>
      </c>
      <c r="AC22" s="15">
        <f t="shared" si="14"/>
        <v>0</v>
      </c>
      <c r="AD22" s="15">
        <f t="shared" si="15"/>
        <v>0</v>
      </c>
      <c r="AE22" s="15">
        <f t="shared" si="16"/>
        <v>0</v>
      </c>
      <c r="AF22" s="15">
        <f t="shared" si="17"/>
        <v>0</v>
      </c>
      <c r="AG22" s="15">
        <f t="shared" si="18"/>
        <v>0</v>
      </c>
      <c r="AH22" s="15">
        <f t="shared" si="19"/>
        <v>0</v>
      </c>
      <c r="AI22" s="16" t="str">
        <f t="shared" si="20"/>
        <v xml:space="preserve">0 - 0
0 - 0 - 0
</v>
      </c>
      <c r="AJ22" s="42" t="str">
        <f t="shared" si="2"/>
        <v/>
      </c>
      <c r="AK22" s="30">
        <f t="shared" si="3"/>
        <v>0</v>
      </c>
    </row>
    <row r="23" spans="3:37" ht="43.5" x14ac:dyDescent="0.35">
      <c r="C23" s="29">
        <f>Données!C23</f>
        <v>10</v>
      </c>
      <c r="D23" s="14">
        <f>Données!D23</f>
        <v>0</v>
      </c>
      <c r="E23" s="14">
        <f>Données!E23</f>
        <v>0</v>
      </c>
      <c r="F23" s="3">
        <f>Données!F23</f>
        <v>0</v>
      </c>
      <c r="G23" s="14">
        <f>Données!G23</f>
        <v>0</v>
      </c>
      <c r="H23" s="14">
        <f>Données!H23</f>
        <v>0</v>
      </c>
      <c r="I23" s="14">
        <f>Données!I23</f>
        <v>0</v>
      </c>
      <c r="J23" s="14">
        <f>Données!J23</f>
        <v>0</v>
      </c>
      <c r="K23" s="6">
        <f>Données!K23</f>
        <v>0</v>
      </c>
      <c r="L23" s="6" t="str">
        <f t="shared" si="4"/>
        <v>000</v>
      </c>
      <c r="M23" s="15">
        <f>IF(OR(D23=0,L23="000"),0,INDEX(Tarifs!$C$14:$P$29,MATCH(L23,Tarifs!$G$14:$G$29,0),6))</f>
        <v>0</v>
      </c>
      <c r="N23" s="15">
        <f>IF(OR(D23=0,L23="000"),0,INDEX(Tarifs!$C$14:$P$29,MATCH(L23,Tarifs!$G$14:$G$29,0),7))</f>
        <v>0</v>
      </c>
      <c r="O23" s="15">
        <f t="shared" si="5"/>
        <v>29</v>
      </c>
      <c r="P23" s="15">
        <v>2</v>
      </c>
      <c r="Q23" s="15">
        <f>IF(G23="Reefer",INDEX(Tarifs!$C$14:$P$29,MATCH(L23,Tarifs!$G$14:$G$29,0),8)*(O23-P23),0)</f>
        <v>0</v>
      </c>
      <c r="R23" s="15">
        <f>IF(OR(D23=0,L23="000"),0,IF(OR(K23=Tarifs!$F$15,K23=Tarifs!$F$16,K23=Tarifs!$F$21,K23=Tarifs!$F$22,K23=Tarifs!$F$26,K23=Tarifs!$F$29)="FAUX",0,IF(OR(AND(LEFT(F23,2)="20",H23&lt;=15),AND(LEFT(F23,2)="40",H23&lt;=26)),0,0.3*M23)))</f>
        <v>0</v>
      </c>
      <c r="S23" s="15">
        <f t="shared" si="0"/>
        <v>0</v>
      </c>
      <c r="T23" s="15">
        <f t="shared" si="1"/>
        <v>0</v>
      </c>
      <c r="U23" s="15">
        <f t="shared" si="6"/>
        <v>0</v>
      </c>
      <c r="V23" s="15">
        <f t="shared" si="7"/>
        <v>29</v>
      </c>
      <c r="W23" s="15">
        <f t="shared" si="8"/>
        <v>0</v>
      </c>
      <c r="X23" s="15">
        <f t="shared" si="9"/>
        <v>29</v>
      </c>
      <c r="Y23" s="15">
        <f t="shared" si="10"/>
        <v>0</v>
      </c>
      <c r="Z23" s="15">
        <f t="shared" si="11"/>
        <v>0</v>
      </c>
      <c r="AA23" s="15">
        <f t="shared" si="12"/>
        <v>0</v>
      </c>
      <c r="AB23" s="15">
        <f t="shared" si="13"/>
        <v>0</v>
      </c>
      <c r="AC23" s="15">
        <f t="shared" si="14"/>
        <v>0</v>
      </c>
      <c r="AD23" s="15">
        <f t="shared" si="15"/>
        <v>0</v>
      </c>
      <c r="AE23" s="15">
        <f t="shared" si="16"/>
        <v>0</v>
      </c>
      <c r="AF23" s="15">
        <f t="shared" si="17"/>
        <v>0</v>
      </c>
      <c r="AG23" s="15">
        <f t="shared" si="18"/>
        <v>0</v>
      </c>
      <c r="AH23" s="15">
        <f t="shared" si="19"/>
        <v>0</v>
      </c>
      <c r="AI23" s="16" t="str">
        <f t="shared" si="20"/>
        <v xml:space="preserve">0 - 0
0 - 0 - 0
</v>
      </c>
      <c r="AJ23" s="42" t="str">
        <f t="shared" si="2"/>
        <v/>
      </c>
      <c r="AK23" s="30">
        <f t="shared" si="3"/>
        <v>0</v>
      </c>
    </row>
    <row r="24" spans="3:37" ht="43.5" x14ac:dyDescent="0.35">
      <c r="C24" s="29">
        <f>Données!C24</f>
        <v>11</v>
      </c>
      <c r="D24" s="14">
        <f>Données!D24</f>
        <v>0</v>
      </c>
      <c r="E24" s="14">
        <f>Données!E24</f>
        <v>0</v>
      </c>
      <c r="F24" s="3">
        <f>Données!F24</f>
        <v>0</v>
      </c>
      <c r="G24" s="14">
        <f>Données!G24</f>
        <v>0</v>
      </c>
      <c r="H24" s="14">
        <f>Données!H24</f>
        <v>0</v>
      </c>
      <c r="I24" s="14">
        <f>Données!I24</f>
        <v>0</v>
      </c>
      <c r="J24" s="14">
        <f>Données!J24</f>
        <v>0</v>
      </c>
      <c r="K24" s="6">
        <f>Données!K24</f>
        <v>0</v>
      </c>
      <c r="L24" s="6" t="str">
        <f t="shared" si="4"/>
        <v>000</v>
      </c>
      <c r="M24" s="15">
        <f>IF(OR(D24=0,L24="000"),0,INDEX(Tarifs!$C$14:$P$29,MATCH(L24,Tarifs!$G$14:$G$29,0),6))</f>
        <v>0</v>
      </c>
      <c r="N24" s="15">
        <f>IF(OR(D24=0,L24="000"),0,INDEX(Tarifs!$C$14:$P$29,MATCH(L24,Tarifs!$G$14:$G$29,0),7))</f>
        <v>0</v>
      </c>
      <c r="O24" s="15">
        <f t="shared" si="5"/>
        <v>29</v>
      </c>
      <c r="P24" s="15">
        <v>2</v>
      </c>
      <c r="Q24" s="15">
        <f>IF(G24="Reefer",INDEX(Tarifs!$C$14:$P$29,MATCH(L24,Tarifs!$G$14:$G$29,0),8)*(O24-P24),0)</f>
        <v>0</v>
      </c>
      <c r="R24" s="15">
        <f>IF(OR(D24=0,L24="000"),0,IF(OR(K24=Tarifs!$F$15,K24=Tarifs!$F$16,K24=Tarifs!$F$21,K24=Tarifs!$F$22,K24=Tarifs!$F$26,K24=Tarifs!$F$29)="FAUX",0,IF(OR(AND(LEFT(F24,2)="20",H24&lt;=15),AND(LEFT(F24,2)="40",H24&lt;=26)),0,0.3*M24)))</f>
        <v>0</v>
      </c>
      <c r="S24" s="15">
        <f t="shared" si="0"/>
        <v>0</v>
      </c>
      <c r="T24" s="15">
        <f t="shared" si="1"/>
        <v>0</v>
      </c>
      <c r="U24" s="15">
        <f t="shared" si="6"/>
        <v>0</v>
      </c>
      <c r="V24" s="15">
        <f t="shared" si="7"/>
        <v>29</v>
      </c>
      <c r="W24" s="15">
        <f t="shared" si="8"/>
        <v>0</v>
      </c>
      <c r="X24" s="15">
        <f t="shared" si="9"/>
        <v>29</v>
      </c>
      <c r="Y24" s="15">
        <f t="shared" si="10"/>
        <v>0</v>
      </c>
      <c r="Z24" s="15">
        <f t="shared" si="11"/>
        <v>0</v>
      </c>
      <c r="AA24" s="15">
        <f t="shared" si="12"/>
        <v>0</v>
      </c>
      <c r="AB24" s="15">
        <f t="shared" si="13"/>
        <v>0</v>
      </c>
      <c r="AC24" s="15">
        <f t="shared" si="14"/>
        <v>0</v>
      </c>
      <c r="AD24" s="15">
        <f t="shared" si="15"/>
        <v>0</v>
      </c>
      <c r="AE24" s="15">
        <f t="shared" si="16"/>
        <v>0</v>
      </c>
      <c r="AF24" s="15">
        <f t="shared" si="17"/>
        <v>0</v>
      </c>
      <c r="AG24" s="15">
        <f t="shared" si="18"/>
        <v>0</v>
      </c>
      <c r="AH24" s="15">
        <f t="shared" si="19"/>
        <v>0</v>
      </c>
      <c r="AI24" s="16" t="str">
        <f t="shared" si="20"/>
        <v xml:space="preserve">0 - 0
0 - 0 - 0
</v>
      </c>
      <c r="AJ24" s="42" t="str">
        <f t="shared" si="2"/>
        <v/>
      </c>
      <c r="AK24" s="30">
        <f t="shared" si="3"/>
        <v>0</v>
      </c>
    </row>
    <row r="25" spans="3:37" ht="43.5" x14ac:dyDescent="0.35">
      <c r="C25" s="29">
        <f>Données!C25</f>
        <v>12</v>
      </c>
      <c r="D25" s="14">
        <f>Données!D25</f>
        <v>0</v>
      </c>
      <c r="E25" s="14">
        <f>Données!E25</f>
        <v>0</v>
      </c>
      <c r="F25" s="3">
        <f>Données!F25</f>
        <v>0</v>
      </c>
      <c r="G25" s="14">
        <f>Données!G25</f>
        <v>0</v>
      </c>
      <c r="H25" s="14">
        <f>Données!H25</f>
        <v>0</v>
      </c>
      <c r="I25" s="14">
        <f>Données!I25</f>
        <v>0</v>
      </c>
      <c r="J25" s="14">
        <f>Données!J25</f>
        <v>0</v>
      </c>
      <c r="K25" s="6">
        <f>Données!K25</f>
        <v>0</v>
      </c>
      <c r="L25" s="6" t="str">
        <f t="shared" si="4"/>
        <v>000</v>
      </c>
      <c r="M25" s="15">
        <f>IF(OR(D25=0,L25="000"),0,INDEX(Tarifs!$C$14:$P$29,MATCH(L25,Tarifs!$G$14:$G$29,0),6))</f>
        <v>0</v>
      </c>
      <c r="N25" s="15">
        <f>IF(OR(D25=0,L25="000"),0,INDEX(Tarifs!$C$14:$P$29,MATCH(L25,Tarifs!$G$14:$G$29,0),7))</f>
        <v>0</v>
      </c>
      <c r="O25" s="15">
        <f t="shared" si="5"/>
        <v>29</v>
      </c>
      <c r="P25" s="15">
        <v>2</v>
      </c>
      <c r="Q25" s="15">
        <f>IF(G25="Reefer",INDEX(Tarifs!$C$14:$P$29,MATCH(L25,Tarifs!$G$14:$G$29,0),8)*(O25-P25),0)</f>
        <v>0</v>
      </c>
      <c r="R25" s="15">
        <f>IF(OR(D25=0,L25="000"),0,IF(OR(K25=Tarifs!$F$15,K25=Tarifs!$F$16,K25=Tarifs!$F$21,K25=Tarifs!$F$22,K25=Tarifs!$F$26,K25=Tarifs!$F$29)="FAUX",0,IF(OR(AND(LEFT(F25,2)="20",H25&lt;=15),AND(LEFT(F25,2)="40",H25&lt;=26)),0,0.3*M25)))</f>
        <v>0</v>
      </c>
      <c r="S25" s="15">
        <f t="shared" si="0"/>
        <v>0</v>
      </c>
      <c r="T25" s="15">
        <f t="shared" si="1"/>
        <v>0</v>
      </c>
      <c r="U25" s="15">
        <f t="shared" si="6"/>
        <v>0</v>
      </c>
      <c r="V25" s="15">
        <f t="shared" si="7"/>
        <v>29</v>
      </c>
      <c r="W25" s="15">
        <f t="shared" si="8"/>
        <v>0</v>
      </c>
      <c r="X25" s="15">
        <f t="shared" si="9"/>
        <v>29</v>
      </c>
      <c r="Y25" s="15">
        <f t="shared" si="10"/>
        <v>0</v>
      </c>
      <c r="Z25" s="15">
        <f t="shared" si="11"/>
        <v>0</v>
      </c>
      <c r="AA25" s="15">
        <f t="shared" si="12"/>
        <v>0</v>
      </c>
      <c r="AB25" s="15">
        <f t="shared" si="13"/>
        <v>0</v>
      </c>
      <c r="AC25" s="15">
        <f t="shared" si="14"/>
        <v>0</v>
      </c>
      <c r="AD25" s="15">
        <f t="shared" si="15"/>
        <v>0</v>
      </c>
      <c r="AE25" s="15">
        <f t="shared" si="16"/>
        <v>0</v>
      </c>
      <c r="AF25" s="15">
        <f t="shared" si="17"/>
        <v>0</v>
      </c>
      <c r="AG25" s="15">
        <f t="shared" si="18"/>
        <v>0</v>
      </c>
      <c r="AH25" s="15">
        <f t="shared" si="19"/>
        <v>0</v>
      </c>
      <c r="AI25" s="16" t="str">
        <f t="shared" si="20"/>
        <v xml:space="preserve">0 - 0
0 - 0 - 0
</v>
      </c>
      <c r="AJ25" s="42" t="str">
        <f t="shared" si="2"/>
        <v/>
      </c>
      <c r="AK25" s="30">
        <f t="shared" si="3"/>
        <v>0</v>
      </c>
    </row>
    <row r="26" spans="3:37" ht="43.5" x14ac:dyDescent="0.35">
      <c r="C26" s="29">
        <f>Données!C26</f>
        <v>13</v>
      </c>
      <c r="D26" s="14">
        <f>Données!D26</f>
        <v>0</v>
      </c>
      <c r="E26" s="14">
        <f>Données!E26</f>
        <v>0</v>
      </c>
      <c r="F26" s="3">
        <f>Données!F26</f>
        <v>0</v>
      </c>
      <c r="G26" s="14">
        <f>Données!G26</f>
        <v>0</v>
      </c>
      <c r="H26" s="14">
        <f>Données!H26</f>
        <v>0</v>
      </c>
      <c r="I26" s="14">
        <f>Données!I26</f>
        <v>0</v>
      </c>
      <c r="J26" s="14">
        <f>Données!J26</f>
        <v>0</v>
      </c>
      <c r="K26" s="6">
        <f>Données!K26</f>
        <v>0</v>
      </c>
      <c r="L26" s="6" t="str">
        <f t="shared" si="4"/>
        <v>000</v>
      </c>
      <c r="M26" s="15">
        <f>IF(OR(D26=0,L26="000"),0,INDEX(Tarifs!$C$14:$P$29,MATCH(L26,Tarifs!$G$14:$G$29,0),6))</f>
        <v>0</v>
      </c>
      <c r="N26" s="15">
        <f>IF(OR(D26=0,L26="000"),0,INDEX(Tarifs!$C$14:$P$29,MATCH(L26,Tarifs!$G$14:$G$29,0),7))</f>
        <v>0</v>
      </c>
      <c r="O26" s="15">
        <f t="shared" si="5"/>
        <v>29</v>
      </c>
      <c r="P26" s="15">
        <v>2</v>
      </c>
      <c r="Q26" s="15">
        <f>IF(G26="Reefer",INDEX(Tarifs!$C$14:$P$29,MATCH(L26,Tarifs!$G$14:$G$29,0),8)*(O26-P26),0)</f>
        <v>0</v>
      </c>
      <c r="R26" s="15">
        <f>IF(OR(D26=0,L26="000"),0,IF(OR(K26=Tarifs!$F$15,K26=Tarifs!$F$16,K26=Tarifs!$F$21,K26=Tarifs!$F$22,K26=Tarifs!$F$26,K26=Tarifs!$F$29)="FAUX",0,IF(OR(AND(LEFT(F26,2)="20",H26&lt;=15),AND(LEFT(F26,2)="40",H26&lt;=26)),0,0.3*M26)))</f>
        <v>0</v>
      </c>
      <c r="S26" s="15">
        <f t="shared" si="0"/>
        <v>0</v>
      </c>
      <c r="T26" s="15">
        <f t="shared" si="1"/>
        <v>0</v>
      </c>
      <c r="U26" s="15">
        <f t="shared" si="6"/>
        <v>0</v>
      </c>
      <c r="V26" s="15">
        <f t="shared" si="7"/>
        <v>29</v>
      </c>
      <c r="W26" s="15">
        <f t="shared" si="8"/>
        <v>0</v>
      </c>
      <c r="X26" s="15">
        <f t="shared" si="9"/>
        <v>29</v>
      </c>
      <c r="Y26" s="15">
        <f t="shared" si="10"/>
        <v>0</v>
      </c>
      <c r="Z26" s="15">
        <f t="shared" si="11"/>
        <v>0</v>
      </c>
      <c r="AA26" s="15">
        <f t="shared" si="12"/>
        <v>0</v>
      </c>
      <c r="AB26" s="15">
        <f t="shared" si="13"/>
        <v>0</v>
      </c>
      <c r="AC26" s="15">
        <f t="shared" si="14"/>
        <v>0</v>
      </c>
      <c r="AD26" s="15">
        <f t="shared" si="15"/>
        <v>0</v>
      </c>
      <c r="AE26" s="15">
        <f t="shared" si="16"/>
        <v>0</v>
      </c>
      <c r="AF26" s="15">
        <f t="shared" si="17"/>
        <v>0</v>
      </c>
      <c r="AG26" s="15">
        <f t="shared" si="18"/>
        <v>0</v>
      </c>
      <c r="AH26" s="15">
        <f t="shared" si="19"/>
        <v>0</v>
      </c>
      <c r="AI26" s="16" t="str">
        <f t="shared" si="20"/>
        <v xml:space="preserve">0 - 0
0 - 0 - 0
</v>
      </c>
      <c r="AJ26" s="42" t="str">
        <f t="shared" si="2"/>
        <v/>
      </c>
      <c r="AK26" s="30">
        <f t="shared" si="3"/>
        <v>0</v>
      </c>
    </row>
    <row r="27" spans="3:37" ht="43.5" x14ac:dyDescent="0.35">
      <c r="C27" s="29">
        <f>Données!C27</f>
        <v>14</v>
      </c>
      <c r="D27" s="14">
        <f>Données!D27</f>
        <v>0</v>
      </c>
      <c r="E27" s="14">
        <f>Données!E27</f>
        <v>0</v>
      </c>
      <c r="F27" s="3">
        <f>Données!F27</f>
        <v>0</v>
      </c>
      <c r="G27" s="14">
        <f>Données!G27</f>
        <v>0</v>
      </c>
      <c r="H27" s="14">
        <f>Données!H27</f>
        <v>0</v>
      </c>
      <c r="I27" s="14">
        <f>Données!I27</f>
        <v>0</v>
      </c>
      <c r="J27" s="14">
        <f>Données!J27</f>
        <v>0</v>
      </c>
      <c r="K27" s="6">
        <f>Données!K27</f>
        <v>0</v>
      </c>
      <c r="L27" s="6" t="str">
        <f t="shared" si="4"/>
        <v>000</v>
      </c>
      <c r="M27" s="15">
        <f>IF(OR(D27=0,L27="000"),0,INDEX(Tarifs!$C$14:$P$29,MATCH(L27,Tarifs!$G$14:$G$29,0),6))</f>
        <v>0</v>
      </c>
      <c r="N27" s="15">
        <f>IF(OR(D27=0,L27="000"),0,INDEX(Tarifs!$C$14:$P$29,MATCH(L27,Tarifs!$G$14:$G$29,0),7))</f>
        <v>0</v>
      </c>
      <c r="O27" s="15">
        <f t="shared" si="5"/>
        <v>29</v>
      </c>
      <c r="P27" s="15">
        <v>2</v>
      </c>
      <c r="Q27" s="15">
        <f>IF(G27="Reefer",INDEX(Tarifs!$C$14:$P$29,MATCH(L27,Tarifs!$G$14:$G$29,0),8)*(O27-P27),0)</f>
        <v>0</v>
      </c>
      <c r="R27" s="15">
        <f>IF(OR(D27=0,L27="000"),0,IF(OR(K27=Tarifs!$F$15,K27=Tarifs!$F$16,K27=Tarifs!$F$21,K27=Tarifs!$F$22,K27=Tarifs!$F$26,K27=Tarifs!$F$29)="FAUX",0,IF(OR(AND(LEFT(F27,2)="20",H27&lt;=15),AND(LEFT(F27,2)="40",H27&lt;=26)),0,0.3*M27)))</f>
        <v>0</v>
      </c>
      <c r="S27" s="15">
        <f t="shared" si="0"/>
        <v>0</v>
      </c>
      <c r="T27" s="15">
        <f t="shared" si="1"/>
        <v>0</v>
      </c>
      <c r="U27" s="15">
        <f t="shared" si="6"/>
        <v>0</v>
      </c>
      <c r="V27" s="15">
        <f t="shared" si="7"/>
        <v>29</v>
      </c>
      <c r="W27" s="15">
        <f t="shared" si="8"/>
        <v>0</v>
      </c>
      <c r="X27" s="15">
        <f t="shared" si="9"/>
        <v>29</v>
      </c>
      <c r="Y27" s="15">
        <f t="shared" si="10"/>
        <v>0</v>
      </c>
      <c r="Z27" s="15">
        <f t="shared" si="11"/>
        <v>0</v>
      </c>
      <c r="AA27" s="15">
        <f t="shared" si="12"/>
        <v>0</v>
      </c>
      <c r="AB27" s="15">
        <f t="shared" si="13"/>
        <v>0</v>
      </c>
      <c r="AC27" s="15">
        <f t="shared" si="14"/>
        <v>0</v>
      </c>
      <c r="AD27" s="15">
        <f t="shared" si="15"/>
        <v>0</v>
      </c>
      <c r="AE27" s="15">
        <f t="shared" si="16"/>
        <v>0</v>
      </c>
      <c r="AF27" s="15">
        <f t="shared" si="17"/>
        <v>0</v>
      </c>
      <c r="AG27" s="15">
        <f t="shared" si="18"/>
        <v>0</v>
      </c>
      <c r="AH27" s="15">
        <f t="shared" si="19"/>
        <v>0</v>
      </c>
      <c r="AI27" s="16" t="str">
        <f t="shared" si="20"/>
        <v xml:space="preserve">0 - 0
0 - 0 - 0
</v>
      </c>
      <c r="AJ27" s="42" t="str">
        <f t="shared" si="2"/>
        <v/>
      </c>
      <c r="AK27" s="30">
        <f t="shared" si="3"/>
        <v>0</v>
      </c>
    </row>
    <row r="28" spans="3:37" ht="43.5" x14ac:dyDescent="0.35">
      <c r="C28" s="29">
        <f>Données!C28</f>
        <v>15</v>
      </c>
      <c r="D28" s="14">
        <f>Données!D28</f>
        <v>0</v>
      </c>
      <c r="E28" s="14">
        <f>Données!E28</f>
        <v>0</v>
      </c>
      <c r="F28" s="3">
        <f>Données!F28</f>
        <v>0</v>
      </c>
      <c r="G28" s="14">
        <f>Données!G28</f>
        <v>0</v>
      </c>
      <c r="H28" s="14">
        <f>Données!H28</f>
        <v>0</v>
      </c>
      <c r="I28" s="14">
        <f>Données!I28</f>
        <v>0</v>
      </c>
      <c r="J28" s="14">
        <f>Données!J28</f>
        <v>0</v>
      </c>
      <c r="K28" s="6">
        <f>Données!K28</f>
        <v>0</v>
      </c>
      <c r="L28" s="6" t="str">
        <f t="shared" si="4"/>
        <v>000</v>
      </c>
      <c r="M28" s="15">
        <f>IF(OR(D28=0,L28="000"),0,INDEX(Tarifs!$C$14:$P$29,MATCH(L28,Tarifs!$G$14:$G$29,0),6))</f>
        <v>0</v>
      </c>
      <c r="N28" s="15">
        <f>IF(OR(D28=0,L28="000"),0,INDEX(Tarifs!$C$14:$P$29,MATCH(L28,Tarifs!$G$14:$G$29,0),7))</f>
        <v>0</v>
      </c>
      <c r="O28" s="15">
        <f t="shared" si="5"/>
        <v>29</v>
      </c>
      <c r="P28" s="15">
        <v>2</v>
      </c>
      <c r="Q28" s="15">
        <f>IF(G28="Reefer",INDEX(Tarifs!$C$14:$P$29,MATCH(L28,Tarifs!$G$14:$G$29,0),8)*(O28-P28),0)</f>
        <v>0</v>
      </c>
      <c r="R28" s="15">
        <f>IF(OR(D28=0,L28="000"),0,IF(OR(K28=Tarifs!$F$15,K28=Tarifs!$F$16,K28=Tarifs!$F$21,K28=Tarifs!$F$22,K28=Tarifs!$F$26,K28=Tarifs!$F$29)="FAUX",0,IF(OR(AND(LEFT(F28,2)="20",H28&lt;=15),AND(LEFT(F28,2)="40",H28&lt;=26)),0,0.3*M28)))</f>
        <v>0</v>
      </c>
      <c r="S28" s="15">
        <f t="shared" si="0"/>
        <v>0</v>
      </c>
      <c r="T28" s="15">
        <f t="shared" si="1"/>
        <v>0</v>
      </c>
      <c r="U28" s="15">
        <f t="shared" si="6"/>
        <v>0</v>
      </c>
      <c r="V28" s="15">
        <f t="shared" si="7"/>
        <v>29</v>
      </c>
      <c r="W28" s="15">
        <f t="shared" si="8"/>
        <v>0</v>
      </c>
      <c r="X28" s="15">
        <f t="shared" si="9"/>
        <v>29</v>
      </c>
      <c r="Y28" s="15">
        <f t="shared" si="10"/>
        <v>0</v>
      </c>
      <c r="Z28" s="15">
        <f t="shared" si="11"/>
        <v>0</v>
      </c>
      <c r="AA28" s="15">
        <f t="shared" si="12"/>
        <v>0</v>
      </c>
      <c r="AB28" s="15">
        <f t="shared" si="13"/>
        <v>0</v>
      </c>
      <c r="AC28" s="15">
        <f t="shared" si="14"/>
        <v>0</v>
      </c>
      <c r="AD28" s="15">
        <f t="shared" si="15"/>
        <v>0</v>
      </c>
      <c r="AE28" s="15">
        <f t="shared" si="16"/>
        <v>0</v>
      </c>
      <c r="AF28" s="15">
        <f t="shared" si="17"/>
        <v>0</v>
      </c>
      <c r="AG28" s="15">
        <f t="shared" si="18"/>
        <v>0</v>
      </c>
      <c r="AH28" s="15">
        <f t="shared" si="19"/>
        <v>0</v>
      </c>
      <c r="AI28" s="16" t="str">
        <f t="shared" si="20"/>
        <v xml:space="preserve">0 - 0
0 - 0 - 0
</v>
      </c>
      <c r="AJ28" s="42" t="str">
        <f t="shared" si="2"/>
        <v/>
      </c>
      <c r="AK28" s="30">
        <f t="shared" si="3"/>
        <v>0</v>
      </c>
    </row>
    <row r="29" spans="3:37" ht="43.5" x14ac:dyDescent="0.35">
      <c r="C29" s="29">
        <f>Données!C29</f>
        <v>16</v>
      </c>
      <c r="D29" s="14">
        <f>Données!D29</f>
        <v>0</v>
      </c>
      <c r="E29" s="14">
        <f>Données!E29</f>
        <v>0</v>
      </c>
      <c r="F29" s="3">
        <f>Données!F29</f>
        <v>0</v>
      </c>
      <c r="G29" s="14">
        <f>Données!G29</f>
        <v>0</v>
      </c>
      <c r="H29" s="14">
        <f>Données!H29</f>
        <v>0</v>
      </c>
      <c r="I29" s="14">
        <f>Données!I29</f>
        <v>0</v>
      </c>
      <c r="J29" s="14">
        <f>Données!J29</f>
        <v>0</v>
      </c>
      <c r="K29" s="6">
        <f>Données!K29</f>
        <v>0</v>
      </c>
      <c r="L29" s="6" t="str">
        <f t="shared" si="4"/>
        <v>000</v>
      </c>
      <c r="M29" s="15">
        <f>IF(OR(D29=0,L29="000"),0,INDEX(Tarifs!$C$14:$P$29,MATCH(L29,Tarifs!$G$14:$G$29,0),6))</f>
        <v>0</v>
      </c>
      <c r="N29" s="15">
        <f>IF(OR(D29=0,L29="000"),0,INDEX(Tarifs!$C$14:$P$29,MATCH(L29,Tarifs!$G$14:$G$29,0),7))</f>
        <v>0</v>
      </c>
      <c r="O29" s="15">
        <f t="shared" si="5"/>
        <v>29</v>
      </c>
      <c r="P29" s="15">
        <v>2</v>
      </c>
      <c r="Q29" s="15">
        <f>IF(G29="Reefer",INDEX(Tarifs!$C$14:$P$29,MATCH(L29,Tarifs!$G$14:$G$29,0),8)*(O29-P29),0)</f>
        <v>0</v>
      </c>
      <c r="R29" s="15">
        <f>IF(OR(D29=0,L29="000"),0,IF(OR(K29=Tarifs!$F$15,K29=Tarifs!$F$16,K29=Tarifs!$F$21,K29=Tarifs!$F$22,K29=Tarifs!$F$26,K29=Tarifs!$F$29)="FAUX",0,IF(OR(AND(LEFT(F29,2)="20",H29&lt;=15),AND(LEFT(F29,2)="40",H29&lt;=26)),0,0.3*M29)))</f>
        <v>0</v>
      </c>
      <c r="S29" s="15">
        <f t="shared" si="0"/>
        <v>0</v>
      </c>
      <c r="T29" s="15">
        <f t="shared" si="1"/>
        <v>0</v>
      </c>
      <c r="U29" s="15">
        <f t="shared" si="6"/>
        <v>0</v>
      </c>
      <c r="V29" s="15">
        <f t="shared" si="7"/>
        <v>29</v>
      </c>
      <c r="W29" s="15">
        <f t="shared" si="8"/>
        <v>0</v>
      </c>
      <c r="X29" s="15">
        <f t="shared" si="9"/>
        <v>29</v>
      </c>
      <c r="Y29" s="15">
        <f t="shared" si="10"/>
        <v>0</v>
      </c>
      <c r="Z29" s="15">
        <f t="shared" si="11"/>
        <v>0</v>
      </c>
      <c r="AA29" s="15">
        <f t="shared" si="12"/>
        <v>0</v>
      </c>
      <c r="AB29" s="15">
        <f t="shared" si="13"/>
        <v>0</v>
      </c>
      <c r="AC29" s="15">
        <f t="shared" si="14"/>
        <v>0</v>
      </c>
      <c r="AD29" s="15">
        <f t="shared" si="15"/>
        <v>0</v>
      </c>
      <c r="AE29" s="15">
        <f t="shared" si="16"/>
        <v>0</v>
      </c>
      <c r="AF29" s="15">
        <f t="shared" si="17"/>
        <v>0</v>
      </c>
      <c r="AG29" s="15">
        <f t="shared" si="18"/>
        <v>0</v>
      </c>
      <c r="AH29" s="15">
        <f t="shared" si="19"/>
        <v>0</v>
      </c>
      <c r="AI29" s="16" t="str">
        <f t="shared" si="20"/>
        <v xml:space="preserve">0 - 0
0 - 0 - 0
</v>
      </c>
      <c r="AJ29" s="42" t="str">
        <f t="shared" si="2"/>
        <v/>
      </c>
      <c r="AK29" s="30">
        <f t="shared" si="3"/>
        <v>0</v>
      </c>
    </row>
    <row r="30" spans="3:37" ht="43.5" x14ac:dyDescent="0.35">
      <c r="C30" s="29">
        <f>Données!C30</f>
        <v>17</v>
      </c>
      <c r="D30" s="14">
        <f>Données!D30</f>
        <v>0</v>
      </c>
      <c r="E30" s="14">
        <f>Données!E30</f>
        <v>0</v>
      </c>
      <c r="F30" s="3">
        <f>Données!F30</f>
        <v>0</v>
      </c>
      <c r="G30" s="14">
        <f>Données!G30</f>
        <v>0</v>
      </c>
      <c r="H30" s="14">
        <f>Données!H30</f>
        <v>0</v>
      </c>
      <c r="I30" s="14">
        <f>Données!I30</f>
        <v>0</v>
      </c>
      <c r="J30" s="14">
        <f>Données!J30</f>
        <v>0</v>
      </c>
      <c r="K30" s="6">
        <f>Données!K30</f>
        <v>0</v>
      </c>
      <c r="L30" s="6" t="str">
        <f t="shared" si="4"/>
        <v>000</v>
      </c>
      <c r="M30" s="15">
        <f>IF(OR(D30=0,L30="000"),0,INDEX(Tarifs!$C$14:$P$29,MATCH(L30,Tarifs!$G$14:$G$29,0),6))</f>
        <v>0</v>
      </c>
      <c r="N30" s="15">
        <f>IF(OR(D30=0,L30="000"),0,INDEX(Tarifs!$C$14:$P$29,MATCH(L30,Tarifs!$G$14:$G$29,0),7))</f>
        <v>0</v>
      </c>
      <c r="O30" s="15">
        <f t="shared" si="5"/>
        <v>29</v>
      </c>
      <c r="P30" s="15">
        <v>2</v>
      </c>
      <c r="Q30" s="15">
        <f>IF(G30="Reefer",INDEX(Tarifs!$C$14:$P$29,MATCH(L30,Tarifs!$G$14:$G$29,0),8)*(O30-P30),0)</f>
        <v>0</v>
      </c>
      <c r="R30" s="15">
        <f>IF(OR(D30=0,L30="000"),0,IF(OR(K30=Tarifs!$F$15,K30=Tarifs!$F$16,K30=Tarifs!$F$21,K30=Tarifs!$F$22,K30=Tarifs!$F$26,K30=Tarifs!$F$29)="FAUX",0,IF(OR(AND(LEFT(F30,2)="20",H30&lt;=15),AND(LEFT(F30,2)="40",H30&lt;=26)),0,0.3*M30)))</f>
        <v>0</v>
      </c>
      <c r="S30" s="15">
        <f t="shared" si="0"/>
        <v>0</v>
      </c>
      <c r="T30" s="15">
        <f t="shared" si="1"/>
        <v>0</v>
      </c>
      <c r="U30" s="15">
        <f t="shared" si="6"/>
        <v>0</v>
      </c>
      <c r="V30" s="15">
        <f t="shared" si="7"/>
        <v>29</v>
      </c>
      <c r="W30" s="15">
        <f t="shared" si="8"/>
        <v>0</v>
      </c>
      <c r="X30" s="15">
        <f t="shared" si="9"/>
        <v>29</v>
      </c>
      <c r="Y30" s="15">
        <f t="shared" si="10"/>
        <v>0</v>
      </c>
      <c r="Z30" s="15">
        <f t="shared" si="11"/>
        <v>0</v>
      </c>
      <c r="AA30" s="15">
        <f t="shared" si="12"/>
        <v>0</v>
      </c>
      <c r="AB30" s="15">
        <f t="shared" si="13"/>
        <v>0</v>
      </c>
      <c r="AC30" s="15">
        <f t="shared" si="14"/>
        <v>0</v>
      </c>
      <c r="AD30" s="15">
        <f t="shared" si="15"/>
        <v>0</v>
      </c>
      <c r="AE30" s="15">
        <f t="shared" si="16"/>
        <v>0</v>
      </c>
      <c r="AF30" s="15">
        <f t="shared" si="17"/>
        <v>0</v>
      </c>
      <c r="AG30" s="15">
        <f t="shared" si="18"/>
        <v>0</v>
      </c>
      <c r="AH30" s="15">
        <f t="shared" si="19"/>
        <v>0</v>
      </c>
      <c r="AI30" s="16" t="str">
        <f t="shared" si="20"/>
        <v xml:space="preserve">0 - 0
0 - 0 - 0
</v>
      </c>
      <c r="AJ30" s="42" t="str">
        <f t="shared" si="2"/>
        <v/>
      </c>
      <c r="AK30" s="30">
        <f t="shared" si="3"/>
        <v>0</v>
      </c>
    </row>
    <row r="31" spans="3:37" ht="43.5" x14ac:dyDescent="0.35">
      <c r="C31" s="29">
        <f>Données!C31</f>
        <v>18</v>
      </c>
      <c r="D31" s="14">
        <f>Données!D31</f>
        <v>0</v>
      </c>
      <c r="E31" s="14">
        <f>Données!E31</f>
        <v>0</v>
      </c>
      <c r="F31" s="3">
        <f>Données!F31</f>
        <v>0</v>
      </c>
      <c r="G31" s="14">
        <f>Données!G31</f>
        <v>0</v>
      </c>
      <c r="H31" s="14">
        <f>Données!H31</f>
        <v>0</v>
      </c>
      <c r="I31" s="14">
        <f>Données!I31</f>
        <v>0</v>
      </c>
      <c r="J31" s="14">
        <f>Données!J31</f>
        <v>0</v>
      </c>
      <c r="K31" s="6">
        <f>Données!K31</f>
        <v>0</v>
      </c>
      <c r="L31" s="6" t="str">
        <f t="shared" si="4"/>
        <v>000</v>
      </c>
      <c r="M31" s="15">
        <f>IF(OR(D31=0,L31="000"),0,INDEX(Tarifs!$C$14:$P$29,MATCH(L31,Tarifs!$G$14:$G$29,0),6))</f>
        <v>0</v>
      </c>
      <c r="N31" s="15">
        <f>IF(OR(D31=0,L31="000"),0,INDEX(Tarifs!$C$14:$P$29,MATCH(L31,Tarifs!$G$14:$G$29,0),7))</f>
        <v>0</v>
      </c>
      <c r="O31" s="15">
        <f t="shared" si="5"/>
        <v>29</v>
      </c>
      <c r="P31" s="15">
        <v>2</v>
      </c>
      <c r="Q31" s="15">
        <f>IF(G31="Reefer",INDEX(Tarifs!$C$14:$P$29,MATCH(L31,Tarifs!$G$14:$G$29,0),8)*(O31-P31),0)</f>
        <v>0</v>
      </c>
      <c r="R31" s="15">
        <f>IF(OR(D31=0,L31="000"),0,IF(OR(K31=Tarifs!$F$15,K31=Tarifs!$F$16,K31=Tarifs!$F$21,K31=Tarifs!$F$22,K31=Tarifs!$F$26,K31=Tarifs!$F$29)="FAUX",0,IF(OR(AND(LEFT(F31,2)="20",H31&lt;=15),AND(LEFT(F31,2)="40",H31&lt;=26)),0,0.3*M31)))</f>
        <v>0</v>
      </c>
      <c r="S31" s="15">
        <f t="shared" si="0"/>
        <v>0</v>
      </c>
      <c r="T31" s="15">
        <f t="shared" si="1"/>
        <v>0</v>
      </c>
      <c r="U31" s="15">
        <f t="shared" si="6"/>
        <v>0</v>
      </c>
      <c r="V31" s="15">
        <f t="shared" si="7"/>
        <v>29</v>
      </c>
      <c r="W31" s="15">
        <f t="shared" si="8"/>
        <v>0</v>
      </c>
      <c r="X31" s="15">
        <f t="shared" si="9"/>
        <v>29</v>
      </c>
      <c r="Y31" s="15">
        <f t="shared" si="10"/>
        <v>0</v>
      </c>
      <c r="Z31" s="15">
        <f t="shared" si="11"/>
        <v>0</v>
      </c>
      <c r="AA31" s="15">
        <f t="shared" si="12"/>
        <v>0</v>
      </c>
      <c r="AB31" s="15">
        <f t="shared" si="13"/>
        <v>0</v>
      </c>
      <c r="AC31" s="15">
        <f t="shared" si="14"/>
        <v>0</v>
      </c>
      <c r="AD31" s="15">
        <f t="shared" si="15"/>
        <v>0</v>
      </c>
      <c r="AE31" s="15">
        <f t="shared" si="16"/>
        <v>0</v>
      </c>
      <c r="AF31" s="15">
        <f t="shared" si="17"/>
        <v>0</v>
      </c>
      <c r="AG31" s="15">
        <f t="shared" si="18"/>
        <v>0</v>
      </c>
      <c r="AH31" s="15">
        <f t="shared" si="19"/>
        <v>0</v>
      </c>
      <c r="AI31" s="16" t="str">
        <f t="shared" si="20"/>
        <v xml:space="preserve">0 - 0
0 - 0 - 0
</v>
      </c>
      <c r="AJ31" s="42" t="str">
        <f t="shared" si="2"/>
        <v/>
      </c>
      <c r="AK31" s="30">
        <f t="shared" si="3"/>
        <v>0</v>
      </c>
    </row>
    <row r="32" spans="3:37" ht="43.5" x14ac:dyDescent="0.35">
      <c r="C32" s="29">
        <f>Données!C32</f>
        <v>19</v>
      </c>
      <c r="D32" s="14">
        <f>Données!D32</f>
        <v>0</v>
      </c>
      <c r="E32" s="14">
        <f>Données!E32</f>
        <v>0</v>
      </c>
      <c r="F32" s="3">
        <f>Données!F32</f>
        <v>0</v>
      </c>
      <c r="G32" s="14">
        <f>Données!G32</f>
        <v>0</v>
      </c>
      <c r="H32" s="14">
        <f>Données!H32</f>
        <v>0</v>
      </c>
      <c r="I32" s="14">
        <f>Données!I32</f>
        <v>0</v>
      </c>
      <c r="J32" s="14">
        <f>Données!J32</f>
        <v>0</v>
      </c>
      <c r="K32" s="6">
        <f>Données!K32</f>
        <v>0</v>
      </c>
      <c r="L32" s="6" t="str">
        <f t="shared" si="4"/>
        <v>000</v>
      </c>
      <c r="M32" s="15">
        <f>IF(OR(D32=0,L32="000"),0,INDEX(Tarifs!$C$14:$P$29,MATCH(L32,Tarifs!$G$14:$G$29,0),6))</f>
        <v>0</v>
      </c>
      <c r="N32" s="15">
        <f>IF(OR(D32=0,L32="000"),0,INDEX(Tarifs!$C$14:$P$29,MATCH(L32,Tarifs!$G$14:$G$29,0),7))</f>
        <v>0</v>
      </c>
      <c r="O32" s="15">
        <f t="shared" si="5"/>
        <v>29</v>
      </c>
      <c r="P32" s="15">
        <v>2</v>
      </c>
      <c r="Q32" s="15">
        <f>IF(G32="Reefer",INDEX(Tarifs!$C$14:$P$29,MATCH(L32,Tarifs!$G$14:$G$29,0),8)*(O32-P32),0)</f>
        <v>0</v>
      </c>
      <c r="R32" s="15">
        <f>IF(OR(D32=0,L32="000"),0,IF(OR(K32=Tarifs!$F$15,K32=Tarifs!$F$16,K32=Tarifs!$F$21,K32=Tarifs!$F$22,K32=Tarifs!$F$26,K32=Tarifs!$F$29)="FAUX",0,IF(OR(AND(LEFT(F32,2)="20",H32&lt;=15),AND(LEFT(F32,2)="40",H32&lt;=26)),0,0.3*M32)))</f>
        <v>0</v>
      </c>
      <c r="S32" s="15">
        <f t="shared" si="0"/>
        <v>0</v>
      </c>
      <c r="T32" s="15">
        <f t="shared" si="1"/>
        <v>0</v>
      </c>
      <c r="U32" s="15">
        <f t="shared" si="6"/>
        <v>0</v>
      </c>
      <c r="V32" s="15">
        <f t="shared" si="7"/>
        <v>29</v>
      </c>
      <c r="W32" s="15">
        <f t="shared" si="8"/>
        <v>0</v>
      </c>
      <c r="X32" s="15">
        <f t="shared" si="9"/>
        <v>29</v>
      </c>
      <c r="Y32" s="15">
        <f t="shared" si="10"/>
        <v>0</v>
      </c>
      <c r="Z32" s="15">
        <f t="shared" si="11"/>
        <v>0</v>
      </c>
      <c r="AA32" s="15">
        <f t="shared" si="12"/>
        <v>0</v>
      </c>
      <c r="AB32" s="15">
        <f t="shared" si="13"/>
        <v>0</v>
      </c>
      <c r="AC32" s="15">
        <f t="shared" si="14"/>
        <v>0</v>
      </c>
      <c r="AD32" s="15">
        <f t="shared" si="15"/>
        <v>0</v>
      </c>
      <c r="AE32" s="15">
        <f t="shared" si="16"/>
        <v>0</v>
      </c>
      <c r="AF32" s="15">
        <f t="shared" si="17"/>
        <v>0</v>
      </c>
      <c r="AG32" s="15">
        <f t="shared" si="18"/>
        <v>0</v>
      </c>
      <c r="AH32" s="15">
        <f t="shared" si="19"/>
        <v>0</v>
      </c>
      <c r="AI32" s="16" t="str">
        <f t="shared" si="20"/>
        <v xml:space="preserve">0 - 0
0 - 0 - 0
</v>
      </c>
      <c r="AJ32" s="42" t="str">
        <f t="shared" si="2"/>
        <v/>
      </c>
      <c r="AK32" s="30">
        <f t="shared" si="3"/>
        <v>0</v>
      </c>
    </row>
    <row r="33" spans="3:37" ht="43.5" x14ac:dyDescent="0.35">
      <c r="C33" s="34">
        <f>Données!C33</f>
        <v>20</v>
      </c>
      <c r="D33" s="35">
        <f>Données!D33</f>
        <v>0</v>
      </c>
      <c r="E33" s="35">
        <f>Données!E33</f>
        <v>0</v>
      </c>
      <c r="F33" s="36">
        <f>Données!F33</f>
        <v>0</v>
      </c>
      <c r="G33" s="35">
        <f>Données!G33</f>
        <v>0</v>
      </c>
      <c r="H33" s="35">
        <f>Données!H33</f>
        <v>0</v>
      </c>
      <c r="I33" s="35">
        <f>Données!I33</f>
        <v>0</v>
      </c>
      <c r="J33" s="35">
        <f>Données!J33</f>
        <v>0</v>
      </c>
      <c r="K33" s="37">
        <f>Données!K33</f>
        <v>0</v>
      </c>
      <c r="L33" s="37" t="str">
        <f t="shared" si="4"/>
        <v>000</v>
      </c>
      <c r="M33" s="38">
        <f>IF(OR(D33=0,L33="000"),0,INDEX(Tarifs!$C$14:$P$29,MATCH(L33,Tarifs!$G$14:$G$29,0),6))</f>
        <v>0</v>
      </c>
      <c r="N33" s="38">
        <f>IF(OR(D33=0,L33="000"),0,INDEX(Tarifs!$C$14:$P$29,MATCH(L33,Tarifs!$G$14:$G$29,0),7))</f>
        <v>0</v>
      </c>
      <c r="O33" s="38">
        <f t="shared" si="5"/>
        <v>29</v>
      </c>
      <c r="P33" s="38">
        <v>2</v>
      </c>
      <c r="Q33" s="38">
        <f>IF(G33="Reefer",INDEX(Tarifs!$C$14:$P$29,MATCH(L33,Tarifs!$G$14:$G$29,0),8)*(O33-P33),0)</f>
        <v>0</v>
      </c>
      <c r="R33" s="38">
        <f>IF(OR(D33=0,L33="000"),0,IF(OR(K33=Tarifs!$F$15,K33=Tarifs!$F$16,K33=Tarifs!$F$21,K33=Tarifs!$F$22,K33=Tarifs!$F$26,K33=Tarifs!$F$29)="FAUX",0,IF(OR(AND(LEFT(F33,2)="20",H33&lt;=15),AND(LEFT(F33,2)="40",H33&lt;=26)),0,0.3*M33)))</f>
        <v>0</v>
      </c>
      <c r="S33" s="38">
        <f t="shared" si="0"/>
        <v>0</v>
      </c>
      <c r="T33" s="38">
        <f t="shared" si="1"/>
        <v>0</v>
      </c>
      <c r="U33" s="38">
        <f t="shared" si="6"/>
        <v>0</v>
      </c>
      <c r="V33" s="38">
        <f t="shared" si="7"/>
        <v>29</v>
      </c>
      <c r="W33" s="38">
        <f t="shared" si="8"/>
        <v>0</v>
      </c>
      <c r="X33" s="38">
        <f t="shared" si="9"/>
        <v>29</v>
      </c>
      <c r="Y33" s="38">
        <f t="shared" si="10"/>
        <v>0</v>
      </c>
      <c r="Z33" s="38">
        <f t="shared" si="11"/>
        <v>0</v>
      </c>
      <c r="AA33" s="38">
        <f t="shared" si="12"/>
        <v>0</v>
      </c>
      <c r="AB33" s="38">
        <f t="shared" si="13"/>
        <v>0</v>
      </c>
      <c r="AC33" s="38">
        <f t="shared" si="14"/>
        <v>0</v>
      </c>
      <c r="AD33" s="38">
        <f t="shared" si="15"/>
        <v>0</v>
      </c>
      <c r="AE33" s="38">
        <f t="shared" si="16"/>
        <v>0</v>
      </c>
      <c r="AF33" s="38">
        <f t="shared" si="17"/>
        <v>0</v>
      </c>
      <c r="AG33" s="38">
        <f t="shared" si="18"/>
        <v>0</v>
      </c>
      <c r="AH33" s="38">
        <f t="shared" si="19"/>
        <v>0</v>
      </c>
      <c r="AI33" s="39" t="str">
        <f t="shared" si="20"/>
        <v xml:space="preserve">0 - 0
0 - 0 - 0
</v>
      </c>
      <c r="AJ33" s="42" t="str">
        <f t="shared" si="2"/>
        <v/>
      </c>
      <c r="AK33" s="40">
        <f t="shared" si="3"/>
        <v>0</v>
      </c>
    </row>
  </sheetData>
  <sheetProtection algorithmName="SHA-512" hashValue="WsPr7EDrUb59BAspM1gdehGm+Iz5nbCIIwENnop50iA9X0jm81VHT3IUH3HmXgAb1YNbDQx3YrGqGGu9fFppFQ==" saltValue="pi4ePwboi1Y+c+1BAPHlrQ==" spinCount="100000" sheet="1" formatCells="0" formatColumns="0" formatRows="0" insertColumns="0" insertRows="0" insertHyperlinks="0" deleteColumns="0" deleteRows="0" sort="0" autoFilter="0" pivotTables="0"/>
  <mergeCells count="12">
    <mergeCell ref="C4:D4"/>
    <mergeCell ref="E4:F4"/>
    <mergeCell ref="C5:D5"/>
    <mergeCell ref="E5:F5"/>
    <mergeCell ref="C6:D6"/>
    <mergeCell ref="E6:F6"/>
    <mergeCell ref="C7:D7"/>
    <mergeCell ref="E7:F7"/>
    <mergeCell ref="C8:D8"/>
    <mergeCell ref="E8:F8"/>
    <mergeCell ref="C9:D9"/>
    <mergeCell ref="E9:F9"/>
  </mergeCells>
  <pageMargins left="0.7" right="0.7" top="0.75" bottom="0.75" header="0.3" footer="0.3"/>
  <pageSetup paperSize="9" orientation="portrait" r:id="rId1"/>
  <headerFooter>
    <oddFooter>&amp;L_x000D_&amp;1#&amp;"Calibri"&amp;10&amp;K000000 Sensitivity: Internal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5BCD8-D587-46ED-AEEF-F1120A9BC1D4}">
  <sheetPr codeName="Feuil7"/>
  <dimension ref="B3:F17"/>
  <sheetViews>
    <sheetView zoomScale="83" zoomScaleNormal="83" workbookViewId="0">
      <selection activeCell="J6" sqref="J6"/>
    </sheetView>
  </sheetViews>
  <sheetFormatPr baseColWidth="10" defaultRowHeight="14.5" x14ac:dyDescent="0.35"/>
  <cols>
    <col min="2" max="2" width="13.453125" bestFit="1" customWidth="1"/>
    <col min="4" max="4" width="44.54296875" bestFit="1" customWidth="1"/>
  </cols>
  <sheetData>
    <row r="3" spans="2:6" x14ac:dyDescent="0.35">
      <c r="B3" t="s">
        <v>2</v>
      </c>
      <c r="D3" t="s">
        <v>581</v>
      </c>
      <c r="F3" t="s">
        <v>3</v>
      </c>
    </row>
    <row r="4" spans="2:6" ht="15" thickBot="1" x14ac:dyDescent="0.4">
      <c r="B4" t="s">
        <v>581</v>
      </c>
      <c r="D4" s="4" t="s">
        <v>18</v>
      </c>
      <c r="F4" t="s">
        <v>4</v>
      </c>
    </row>
    <row r="5" spans="2:6" ht="15" thickBot="1" x14ac:dyDescent="0.4">
      <c r="B5" t="s">
        <v>582</v>
      </c>
      <c r="D5" s="4" t="s">
        <v>25</v>
      </c>
      <c r="F5" t="s">
        <v>5</v>
      </c>
    </row>
    <row r="6" spans="2:6" x14ac:dyDescent="0.35">
      <c r="B6" t="s">
        <v>583</v>
      </c>
      <c r="D6" s="28" t="s">
        <v>61</v>
      </c>
    </row>
    <row r="7" spans="2:6" x14ac:dyDescent="0.35">
      <c r="B7" t="s">
        <v>584</v>
      </c>
      <c r="F7" t="s">
        <v>585</v>
      </c>
    </row>
    <row r="8" spans="2:6" x14ac:dyDescent="0.35">
      <c r="D8" s="27" t="s">
        <v>582</v>
      </c>
      <c r="F8" t="s">
        <v>7</v>
      </c>
    </row>
    <row r="9" spans="2:6" x14ac:dyDescent="0.35">
      <c r="D9" s="28" t="s">
        <v>548</v>
      </c>
      <c r="F9" t="s">
        <v>8</v>
      </c>
    </row>
    <row r="11" spans="2:6" x14ac:dyDescent="0.35">
      <c r="D11" t="s">
        <v>583</v>
      </c>
      <c r="F11" t="s">
        <v>10</v>
      </c>
    </row>
    <row r="12" spans="2:6" x14ac:dyDescent="0.35">
      <c r="D12" s="5" t="s">
        <v>544</v>
      </c>
      <c r="F12" t="s">
        <v>17</v>
      </c>
    </row>
    <row r="13" spans="2:6" x14ac:dyDescent="0.35">
      <c r="D13" s="5" t="s">
        <v>545</v>
      </c>
      <c r="F13" t="s">
        <v>557</v>
      </c>
    </row>
    <row r="14" spans="2:6" x14ac:dyDescent="0.35">
      <c r="D14" s="28" t="s">
        <v>61</v>
      </c>
    </row>
    <row r="15" spans="2:6" x14ac:dyDescent="0.35">
      <c r="F15" t="s">
        <v>586</v>
      </c>
    </row>
    <row r="16" spans="2:6" x14ac:dyDescent="0.35">
      <c r="D16" t="s">
        <v>584</v>
      </c>
      <c r="F16" t="s">
        <v>17</v>
      </c>
    </row>
    <row r="17" spans="4:6" x14ac:dyDescent="0.35">
      <c r="D17" s="28" t="s">
        <v>551</v>
      </c>
      <c r="F17" t="s">
        <v>557</v>
      </c>
    </row>
  </sheetData>
  <sheetProtection algorithmName="SHA-512" hashValue="auSOVMEWFQgUis6E29NKh8/AzSCq+nbgrjDIDDq8cm9AZ2XPCHRWRA3Mzwv8npCQMyOzlbnRX/qFQToDb2tZMw==" saltValue="pWYlYELF8LYMdT0/4cpCsA==" spinCount="100000" sheet="1" formatCells="0" formatColumns="0" formatRows="0" insertColumns="0" insertRows="0" insertHyperlinks="0" deleteColumns="0" deleteRows="0" sort="0" autoFilter="0" pivotTables="0"/>
  <pageMargins left="0.7" right="0.7" top="0.75" bottom="0.75" header="0.3" footer="0.3"/>
  <headerFooter>
    <oddFooter>&amp;L_x000D_&amp;1#&amp;"Calibri"&amp;10&amp;K000000 Sensitivity: Internal</oddFooter>
  </headerFooter>
  <tableParts count="9">
    <tablePart r:id="rId1"/>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D8368-F1C4-48CB-8A05-1609550C48C5}">
  <sheetPr codeName="Feuil8"/>
  <dimension ref="C13:P29"/>
  <sheetViews>
    <sheetView workbookViewId="0">
      <selection activeCell="F33" sqref="F33"/>
    </sheetView>
  </sheetViews>
  <sheetFormatPr baseColWidth="10" defaultRowHeight="14.5" x14ac:dyDescent="0.35"/>
  <cols>
    <col min="3" max="3" width="11.90625" bestFit="1" customWidth="1"/>
    <col min="5" max="5" width="42.36328125" bestFit="1" customWidth="1"/>
    <col min="6" max="7" width="42.36328125" customWidth="1"/>
    <col min="8" max="8" width="12" bestFit="1" customWidth="1"/>
    <col min="9" max="9" width="11" bestFit="1" customWidth="1"/>
    <col min="10" max="10" width="17.90625" bestFit="1" customWidth="1"/>
    <col min="11" max="12" width="19.54296875" customWidth="1"/>
    <col min="13" max="13" width="21.54296875" bestFit="1" customWidth="1"/>
    <col min="14" max="14" width="16.54296875" bestFit="1" customWidth="1"/>
    <col min="15" max="15" width="17.54296875" bestFit="1" customWidth="1"/>
    <col min="16" max="16" width="15.90625" bestFit="1" customWidth="1"/>
  </cols>
  <sheetData>
    <row r="13" spans="3:16" x14ac:dyDescent="0.35">
      <c r="C13" s="9" t="s">
        <v>2</v>
      </c>
      <c r="D13" s="9" t="s">
        <v>3</v>
      </c>
      <c r="E13" s="9" t="s">
        <v>533</v>
      </c>
      <c r="F13" s="9" t="s">
        <v>558</v>
      </c>
      <c r="G13" s="9" t="s">
        <v>559</v>
      </c>
      <c r="H13" s="9" t="s">
        <v>546</v>
      </c>
      <c r="I13" s="9" t="s">
        <v>547</v>
      </c>
      <c r="J13" s="9" t="s">
        <v>549</v>
      </c>
      <c r="K13" s="9" t="s">
        <v>550</v>
      </c>
      <c r="L13" s="9" t="s">
        <v>552</v>
      </c>
      <c r="M13" s="9" t="s">
        <v>553</v>
      </c>
      <c r="N13" s="9" t="s">
        <v>554</v>
      </c>
      <c r="O13" s="9" t="s">
        <v>555</v>
      </c>
      <c r="P13" s="9" t="s">
        <v>556</v>
      </c>
    </row>
    <row r="14" spans="3:16" ht="15" thickBot="1" x14ac:dyDescent="0.4">
      <c r="C14" s="1" t="s">
        <v>581</v>
      </c>
      <c r="D14" s="1" t="s">
        <v>4</v>
      </c>
      <c r="E14" s="4" t="s">
        <v>18</v>
      </c>
      <c r="F14" s="4" t="s">
        <v>18</v>
      </c>
      <c r="G14" t="str">
        <f>C14&amp;D14&amp;F14</f>
        <v>Import_Local20"C1 : Produits de première nécessité</v>
      </c>
      <c r="H14" s="10">
        <v>66800</v>
      </c>
      <c r="I14" s="10">
        <v>25000</v>
      </c>
      <c r="J14" s="1">
        <v>35000</v>
      </c>
      <c r="K14" s="1">
        <v>0</v>
      </c>
      <c r="L14" s="1">
        <v>0.5</v>
      </c>
      <c r="M14" s="1">
        <v>0.5</v>
      </c>
      <c r="N14" s="1">
        <v>850</v>
      </c>
      <c r="O14" s="1">
        <v>1250</v>
      </c>
      <c r="P14" s="1">
        <v>1850</v>
      </c>
    </row>
    <row r="15" spans="3:16" ht="15" thickBot="1" x14ac:dyDescent="0.4">
      <c r="C15" s="1" t="s">
        <v>581</v>
      </c>
      <c r="D15" s="1" t="s">
        <v>4</v>
      </c>
      <c r="E15" s="4" t="s">
        <v>25</v>
      </c>
      <c r="F15" s="4" t="s">
        <v>25</v>
      </c>
      <c r="G15" t="str">
        <f t="shared" ref="G15:G29" si="0">C15&amp;D15&amp;F15</f>
        <v>Import_Local20"C2 : Produits Alimentaires de base, produits agricoles</v>
      </c>
      <c r="H15" s="10">
        <v>95000</v>
      </c>
      <c r="I15" s="10">
        <v>25000</v>
      </c>
      <c r="J15" s="1">
        <v>35000</v>
      </c>
      <c r="K15" s="12">
        <f>0.3*H15</f>
        <v>28500</v>
      </c>
      <c r="L15" s="1">
        <v>0.5</v>
      </c>
      <c r="M15" s="1">
        <v>0.5</v>
      </c>
      <c r="N15" s="1">
        <v>850</v>
      </c>
      <c r="O15" s="1">
        <v>1250</v>
      </c>
      <c r="P15" s="1">
        <v>1850</v>
      </c>
    </row>
    <row r="16" spans="3:16" x14ac:dyDescent="0.35">
      <c r="C16" s="1" t="s">
        <v>581</v>
      </c>
      <c r="D16" s="1" t="s">
        <v>4</v>
      </c>
      <c r="E16" s="5" t="s">
        <v>61</v>
      </c>
      <c r="F16" s="5" t="s">
        <v>61</v>
      </c>
      <c r="G16" t="str">
        <f t="shared" si="0"/>
        <v>Import_Local20"C3 : Marchandises diverses</v>
      </c>
      <c r="H16" s="10">
        <v>140000</v>
      </c>
      <c r="I16" s="10">
        <v>25000</v>
      </c>
      <c r="J16" s="1">
        <v>35000</v>
      </c>
      <c r="K16" s="12">
        <f>0.3*H16</f>
        <v>42000</v>
      </c>
      <c r="L16" s="1">
        <v>0.5</v>
      </c>
      <c r="M16" s="1">
        <v>0.5</v>
      </c>
      <c r="N16" s="1">
        <v>850</v>
      </c>
      <c r="O16" s="1">
        <v>1250</v>
      </c>
      <c r="P16" s="1">
        <v>1850</v>
      </c>
    </row>
    <row r="17" spans="3:16" ht="15" thickBot="1" x14ac:dyDescent="0.4">
      <c r="C17" s="1" t="s">
        <v>581</v>
      </c>
      <c r="D17" s="1" t="s">
        <v>5</v>
      </c>
      <c r="E17" s="4" t="s">
        <v>18</v>
      </c>
      <c r="F17" s="4" t="s">
        <v>18</v>
      </c>
      <c r="G17" t="str">
        <f t="shared" si="0"/>
        <v>Import_Local40"C1 : Produits de première nécessité</v>
      </c>
      <c r="H17" s="10">
        <v>133600</v>
      </c>
      <c r="I17" s="10">
        <v>50000</v>
      </c>
      <c r="J17" s="1">
        <v>67000</v>
      </c>
      <c r="K17" s="1">
        <v>0</v>
      </c>
      <c r="L17" s="1">
        <v>0.5</v>
      </c>
      <c r="M17" s="1">
        <v>0.5</v>
      </c>
      <c r="N17" s="1">
        <v>850</v>
      </c>
      <c r="O17" s="1">
        <v>1250</v>
      </c>
      <c r="P17" s="1">
        <v>1850</v>
      </c>
    </row>
    <row r="18" spans="3:16" ht="15" thickBot="1" x14ac:dyDescent="0.4">
      <c r="C18" s="1" t="s">
        <v>581</v>
      </c>
      <c r="D18" s="1" t="s">
        <v>5</v>
      </c>
      <c r="E18" s="4" t="s">
        <v>25</v>
      </c>
      <c r="F18" s="4" t="s">
        <v>25</v>
      </c>
      <c r="G18" t="str">
        <f t="shared" si="0"/>
        <v>Import_Local40"C2 : Produits Alimentaires de base, produits agricoles</v>
      </c>
      <c r="H18" s="10">
        <v>190000</v>
      </c>
      <c r="I18" s="10">
        <v>50000</v>
      </c>
      <c r="J18" s="1">
        <v>67000</v>
      </c>
      <c r="K18" s="12">
        <f>0.3*H18</f>
        <v>57000</v>
      </c>
      <c r="L18" s="1">
        <v>0.5</v>
      </c>
      <c r="M18" s="1">
        <v>0.5</v>
      </c>
      <c r="N18" s="1">
        <v>850</v>
      </c>
      <c r="O18" s="1">
        <v>1250</v>
      </c>
      <c r="P18" s="1">
        <v>1850</v>
      </c>
    </row>
    <row r="19" spans="3:16" x14ac:dyDescent="0.35">
      <c r="C19" s="1" t="s">
        <v>581</v>
      </c>
      <c r="D19" s="1" t="s">
        <v>5</v>
      </c>
      <c r="E19" s="5" t="s">
        <v>61</v>
      </c>
      <c r="F19" s="5" t="s">
        <v>61</v>
      </c>
      <c r="G19" t="str">
        <f t="shared" si="0"/>
        <v>Import_Local40"C3 : Marchandises diverses</v>
      </c>
      <c r="H19" s="10">
        <v>280000</v>
      </c>
      <c r="I19" s="10">
        <v>50000</v>
      </c>
      <c r="J19" s="1">
        <v>67000</v>
      </c>
      <c r="K19" s="12">
        <f>0.3*H19</f>
        <v>84000</v>
      </c>
      <c r="L19" s="1">
        <v>0.5</v>
      </c>
      <c r="M19" s="1">
        <v>0.5</v>
      </c>
      <c r="N19" s="1">
        <v>850</v>
      </c>
      <c r="O19" s="1">
        <v>1250</v>
      </c>
      <c r="P19" s="1">
        <v>1850</v>
      </c>
    </row>
    <row r="20" spans="3:16" x14ac:dyDescent="0.35">
      <c r="C20" s="1" t="s">
        <v>583</v>
      </c>
      <c r="D20" s="1" t="s">
        <v>4</v>
      </c>
      <c r="E20" s="5" t="s">
        <v>544</v>
      </c>
      <c r="F20" s="5" t="s">
        <v>544</v>
      </c>
      <c r="G20" t="str">
        <f t="shared" si="0"/>
        <v>Export_Local20"C1 : Produits agricoles de base et halieutiques</v>
      </c>
      <c r="H20" s="10">
        <v>69500</v>
      </c>
      <c r="I20" s="10">
        <v>25000</v>
      </c>
      <c r="J20" s="1">
        <v>35000</v>
      </c>
      <c r="K20" s="1">
        <v>0</v>
      </c>
      <c r="L20" s="1">
        <v>0.5</v>
      </c>
      <c r="M20" s="1">
        <v>0.5</v>
      </c>
      <c r="N20" s="1">
        <v>850</v>
      </c>
      <c r="O20" s="1">
        <v>1250</v>
      </c>
      <c r="P20" s="1">
        <v>1850</v>
      </c>
    </row>
    <row r="21" spans="3:16" x14ac:dyDescent="0.35">
      <c r="C21" s="1" t="s">
        <v>583</v>
      </c>
      <c r="D21" s="1" t="s">
        <v>4</v>
      </c>
      <c r="E21" s="5" t="s">
        <v>545</v>
      </c>
      <c r="F21" s="5" t="s">
        <v>545</v>
      </c>
      <c r="G21" t="str">
        <f t="shared" si="0"/>
        <v>Export_Local20"C2 : Autres Produits Agricoles et dérivés</v>
      </c>
      <c r="H21" s="10">
        <v>122500</v>
      </c>
      <c r="I21" s="10">
        <v>25000</v>
      </c>
      <c r="J21" s="1">
        <v>35000</v>
      </c>
      <c r="K21" s="12">
        <f>0.3*H21</f>
        <v>36750</v>
      </c>
      <c r="L21" s="1">
        <v>0.5</v>
      </c>
      <c r="M21" s="1">
        <v>0.5</v>
      </c>
      <c r="N21" s="1">
        <v>850</v>
      </c>
      <c r="O21" s="1">
        <v>1250</v>
      </c>
      <c r="P21" s="1">
        <v>1850</v>
      </c>
    </row>
    <row r="22" spans="3:16" x14ac:dyDescent="0.35">
      <c r="C22" s="1" t="s">
        <v>583</v>
      </c>
      <c r="D22" s="1" t="s">
        <v>4</v>
      </c>
      <c r="E22" s="5" t="s">
        <v>61</v>
      </c>
      <c r="F22" s="5" t="s">
        <v>61</v>
      </c>
      <c r="G22" t="str">
        <f t="shared" si="0"/>
        <v>Export_Local20"C3 : Marchandises diverses</v>
      </c>
      <c r="H22" s="10">
        <v>130000</v>
      </c>
      <c r="I22" s="10">
        <v>25000</v>
      </c>
      <c r="J22" s="1">
        <v>35000</v>
      </c>
      <c r="K22" s="12">
        <f>0.3*H22</f>
        <v>39000</v>
      </c>
      <c r="L22" s="1">
        <v>0.5</v>
      </c>
      <c r="M22" s="1">
        <v>0.5</v>
      </c>
      <c r="N22" s="1">
        <v>850</v>
      </c>
      <c r="O22" s="1">
        <v>1250</v>
      </c>
      <c r="P22" s="1">
        <v>1850</v>
      </c>
    </row>
    <row r="23" spans="3:16" x14ac:dyDescent="0.35">
      <c r="C23" s="1" t="s">
        <v>583</v>
      </c>
      <c r="D23" s="1" t="s">
        <v>5</v>
      </c>
      <c r="E23" s="5" t="s">
        <v>544</v>
      </c>
      <c r="F23" s="5" t="s">
        <v>544</v>
      </c>
      <c r="G23" t="str">
        <f t="shared" si="0"/>
        <v>Export_Local40"C1 : Produits agricoles de base et halieutiques</v>
      </c>
      <c r="H23" s="10">
        <v>139000</v>
      </c>
      <c r="I23" s="10">
        <v>50000</v>
      </c>
      <c r="J23" s="1">
        <v>65000</v>
      </c>
      <c r="K23" s="1">
        <v>0</v>
      </c>
      <c r="L23" s="1">
        <v>0.5</v>
      </c>
      <c r="M23" s="1">
        <v>0.5</v>
      </c>
      <c r="N23" s="1">
        <v>850</v>
      </c>
      <c r="O23" s="1">
        <v>1250</v>
      </c>
      <c r="P23" s="1">
        <v>1850</v>
      </c>
    </row>
    <row r="24" spans="3:16" x14ac:dyDescent="0.35">
      <c r="C24" s="1" t="s">
        <v>583</v>
      </c>
      <c r="D24" s="1" t="s">
        <v>5</v>
      </c>
      <c r="E24" s="5" t="s">
        <v>545</v>
      </c>
      <c r="F24" s="5" t="s">
        <v>545</v>
      </c>
      <c r="G24" t="str">
        <f t="shared" si="0"/>
        <v>Export_Local40"C2 : Autres Produits Agricoles et dérivés</v>
      </c>
      <c r="H24" s="10">
        <v>245000</v>
      </c>
      <c r="I24" s="10">
        <v>50000</v>
      </c>
      <c r="J24" s="1">
        <v>65000</v>
      </c>
      <c r="K24" s="12">
        <f t="shared" ref="K24:K29" si="1">0.3*H24</f>
        <v>73500</v>
      </c>
      <c r="L24" s="1">
        <v>0.5</v>
      </c>
      <c r="M24" s="1">
        <v>0.5</v>
      </c>
      <c r="N24" s="1">
        <v>850</v>
      </c>
      <c r="O24" s="1">
        <v>1250</v>
      </c>
      <c r="P24" s="1">
        <v>1850</v>
      </c>
    </row>
    <row r="25" spans="3:16" x14ac:dyDescent="0.35">
      <c r="C25" s="1" t="s">
        <v>583</v>
      </c>
      <c r="D25" s="1" t="s">
        <v>5</v>
      </c>
      <c r="E25" s="5" t="s">
        <v>61</v>
      </c>
      <c r="F25" s="5" t="s">
        <v>61</v>
      </c>
      <c r="G25" t="str">
        <f t="shared" si="0"/>
        <v>Export_Local40"C3 : Marchandises diverses</v>
      </c>
      <c r="H25" s="10">
        <v>260000</v>
      </c>
      <c r="I25" s="10">
        <v>50000</v>
      </c>
      <c r="J25" s="1">
        <v>65000</v>
      </c>
      <c r="K25" s="12">
        <f t="shared" si="1"/>
        <v>78000</v>
      </c>
      <c r="L25" s="1">
        <v>0.5</v>
      </c>
      <c r="M25" s="1">
        <v>0.5</v>
      </c>
      <c r="N25" s="1">
        <v>850</v>
      </c>
      <c r="O25" s="1">
        <v>1250</v>
      </c>
      <c r="P25" s="1">
        <v>1850</v>
      </c>
    </row>
    <row r="26" spans="3:16" x14ac:dyDescent="0.35">
      <c r="C26" s="1" t="s">
        <v>582</v>
      </c>
      <c r="D26" s="1" t="s">
        <v>4</v>
      </c>
      <c r="E26" s="5" t="s">
        <v>548</v>
      </c>
      <c r="F26" s="5" t="s">
        <v>548</v>
      </c>
      <c r="G26" t="str">
        <f t="shared" si="0"/>
        <v>Import_Transit20"C4 : Conteneurs en Transit (toutes marchandises)</v>
      </c>
      <c r="H26" s="10">
        <v>72230</v>
      </c>
      <c r="I26" s="10">
        <v>25000</v>
      </c>
      <c r="J26" s="1">
        <v>35000</v>
      </c>
      <c r="K26" s="12">
        <f t="shared" si="1"/>
        <v>21669</v>
      </c>
      <c r="L26" s="1">
        <v>0.5</v>
      </c>
      <c r="M26" s="1">
        <v>0.5</v>
      </c>
      <c r="N26" s="1">
        <v>850</v>
      </c>
      <c r="O26" s="1">
        <v>1250</v>
      </c>
      <c r="P26" s="1">
        <v>1850</v>
      </c>
    </row>
    <row r="27" spans="3:16" x14ac:dyDescent="0.35">
      <c r="C27" s="1" t="s">
        <v>582</v>
      </c>
      <c r="D27" s="1" t="s">
        <v>5</v>
      </c>
      <c r="E27" s="5" t="s">
        <v>548</v>
      </c>
      <c r="F27" s="5" t="s">
        <v>548</v>
      </c>
      <c r="G27" t="str">
        <f t="shared" si="0"/>
        <v>Import_Transit40"C4 : Conteneurs en Transit (toutes marchandises)</v>
      </c>
      <c r="H27" s="10">
        <v>144460</v>
      </c>
      <c r="I27" s="10">
        <v>50000</v>
      </c>
      <c r="J27" s="1">
        <v>67000</v>
      </c>
      <c r="K27" s="12">
        <f t="shared" si="1"/>
        <v>43338</v>
      </c>
      <c r="L27" s="1">
        <v>0.5</v>
      </c>
      <c r="M27" s="1">
        <v>0.5</v>
      </c>
      <c r="N27" s="1">
        <v>850</v>
      </c>
      <c r="O27" s="1">
        <v>1250</v>
      </c>
      <c r="P27" s="1">
        <v>1850</v>
      </c>
    </row>
    <row r="28" spans="3:16" x14ac:dyDescent="0.35">
      <c r="C28" s="1" t="s">
        <v>584</v>
      </c>
      <c r="D28" s="1" t="s">
        <v>4</v>
      </c>
      <c r="E28" s="5" t="s">
        <v>551</v>
      </c>
      <c r="F28" s="5" t="s">
        <v>551</v>
      </c>
      <c r="G28" t="str">
        <f t="shared" si="0"/>
        <v>Export_Transit20"C5 : Conteneurs en Transit (toutes marchandises)</v>
      </c>
      <c r="H28" s="10">
        <v>69000</v>
      </c>
      <c r="I28" s="10">
        <v>25000</v>
      </c>
      <c r="J28" s="1">
        <v>35000</v>
      </c>
      <c r="K28" s="12">
        <f t="shared" si="1"/>
        <v>20700</v>
      </c>
      <c r="L28" s="1">
        <v>0.5</v>
      </c>
      <c r="M28" s="1">
        <v>0.5</v>
      </c>
      <c r="N28" s="1">
        <v>850</v>
      </c>
      <c r="O28" s="1">
        <v>1250</v>
      </c>
      <c r="P28" s="1">
        <v>1850</v>
      </c>
    </row>
    <row r="29" spans="3:16" x14ac:dyDescent="0.35">
      <c r="C29" s="1" t="s">
        <v>584</v>
      </c>
      <c r="D29" s="1" t="s">
        <v>5</v>
      </c>
      <c r="E29" s="5" t="s">
        <v>551</v>
      </c>
      <c r="F29" s="5" t="s">
        <v>551</v>
      </c>
      <c r="G29" t="str">
        <f t="shared" si="0"/>
        <v>Export_Transit40"C5 : Conteneurs en Transit (toutes marchandises)</v>
      </c>
      <c r="H29" s="10">
        <v>138000</v>
      </c>
      <c r="I29" s="10">
        <v>50000</v>
      </c>
      <c r="J29" s="1">
        <v>65000</v>
      </c>
      <c r="K29" s="12">
        <f t="shared" si="1"/>
        <v>41400</v>
      </c>
      <c r="L29" s="1">
        <v>0.5</v>
      </c>
      <c r="M29" s="1">
        <v>0.5</v>
      </c>
      <c r="N29" s="1">
        <v>850</v>
      </c>
      <c r="O29" s="1">
        <v>1250</v>
      </c>
      <c r="P29" s="1">
        <v>1850</v>
      </c>
    </row>
  </sheetData>
  <sheetProtection algorithmName="SHA-512" hashValue="Ad/xipbwfCMAmIgmevjADF9w2Z0CvUtyC2Rfb1C2IH6IjbpVN6/pOkGC9ngD0ASfNrNPygpOnE402iep/SCcuQ==" saltValue="CMhqfKdWYeqJH+QxwbD3/Q==" spinCount="100000" sheet="1" formatCells="0" formatColumns="0" formatRows="0" insertColumns="0" insertRows="0" insertHyperlinks="0" deleteColumns="0" deleteRows="0" sort="0" autoFilter="0" pivotTables="0"/>
  <pageMargins left="0.7" right="0.7" top="0.75" bottom="0.75" header="0.3" footer="0.3"/>
  <headerFooter>
    <oddFooter>&amp;L_x000D_&amp;1#&amp;"Calibri"&amp;10&amp;K000000 Sensitivity: Internal</oddFooter>
  </headerFooter>
</worksheet>
</file>

<file path=docMetadata/LabelInfo.xml><?xml version="1.0" encoding="utf-8"?>
<clbl:labelList xmlns:clbl="http://schemas.microsoft.com/office/2020/mipLabelMetadata">
  <clbl:label id="{fc24caf1-31f7-40c1-bde0-ca915f0156e3}" enabled="1" method="Standard" siteId="{088e9b00-ffd0-458e-bfa1-acf4c596d3cb}"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Introduction</vt:lpstr>
      <vt:lpstr>Données</vt:lpstr>
      <vt:lpstr>Proforma v1</vt:lpstr>
      <vt:lpstr>Rappel Marchandise</vt:lpstr>
      <vt:lpstr>Proforma</vt:lpstr>
      <vt:lpstr>Traitement</vt:lpstr>
      <vt:lpstr>Temp</vt:lpstr>
      <vt:lpstr>Tarifs</vt:lpstr>
      <vt:lpstr>Export_Local</vt:lpstr>
      <vt:lpstr>Export_Transit</vt:lpstr>
      <vt:lpstr>Import_Local</vt:lpstr>
      <vt:lpstr>Import_Transit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Virgil ANKIAMBOM SALLAH</dc:creator>
  <cp:lastModifiedBy>Aldric Gnamian (AGL)</cp:lastModifiedBy>
  <cp:lastPrinted>2023-09-01T14:57:55Z</cp:lastPrinted>
  <dcterms:created xsi:type="dcterms:W3CDTF">2023-02-17T15:14:32Z</dcterms:created>
  <dcterms:modified xsi:type="dcterms:W3CDTF">2023-11-02T17:13:04Z</dcterms:modified>
</cp:coreProperties>
</file>